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3160" yWindow="0" windowWidth="21600" windowHeight="1402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<sst xmlns="http://schemas.openxmlformats.org/spreadsheetml/2006/main" count="219" uniqueCount="165">
  <si>
    <t>Original OTUs (1,5, 42, 43 &amp; 48), (2 &amp; 46), (4, 19 &amp; 52), (6 &amp; 7), (8 &amp; 37), (15, 17 &amp; 33), (9 &amp; 14), (20 &amp; 54), (29, 23 &amp; 13), (24 &amp; 26) (22 &amp; 30), (26 &amp; 31) (44 &amp; 51) (21 &amp; 55), (56 &amp;58), (51a &amp; 63) are the same. Fagus longipetiola  and Ilex pernyi are regarded as having spines.</t>
    <phoneticPr fontId="18" type="noConversion"/>
  </si>
  <si>
    <t>Rhododendron capitatum</t>
    <phoneticPr fontId="18" type="noConversion"/>
  </si>
  <si>
    <t>Cotoneaster horizontalis</t>
    <phoneticPr fontId="18" type="noConversion"/>
  </si>
  <si>
    <t>Shennongjia 1, Hubei Province (sample 9)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</si>
  <si>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</si>
  <si>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</si>
  <si>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</si>
  <si>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</si>
  <si>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</si>
  <si>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</si>
  <si>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</si>
  <si>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RAS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</si>
  <si>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</si>
  <si>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</si>
  <si>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</si>
  <si>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Ilex purpurea</t>
    <phoneticPr fontId="18" type="noConversion"/>
  </si>
  <si>
    <t>Acer buergerianum</t>
    <phoneticPr fontId="18" type="noConversion"/>
  </si>
  <si>
    <t>Lespedeza formosa</t>
    <phoneticPr fontId="18" type="noConversion"/>
  </si>
  <si>
    <t>Rhus chinensis</t>
    <phoneticPr fontId="18" type="noConversion"/>
  </si>
  <si>
    <t>Bothrocaryum controversum</t>
    <phoneticPr fontId="18" type="noConversion"/>
  </si>
  <si>
    <t>Kerria japonica</t>
    <phoneticPr fontId="18" type="noConversion"/>
  </si>
  <si>
    <t>Euonymous alatus</t>
    <phoneticPr fontId="18" type="noConversion"/>
  </si>
  <si>
    <t>Dendrobenthamia japonica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</si>
  <si>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</si>
  <si>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</si>
  <si>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</si>
  <si>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</si>
  <si>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</si>
  <si>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</si>
  <si>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</si>
  <si>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</si>
  <si>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</si>
  <si>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</si>
  <si>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</si>
  <si>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</si>
  <si>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</si>
  <si>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</si>
  <si>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</si>
  <si>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</si>
  <si>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</si>
  <si>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</si>
  <si>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</si>
  <si>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</si>
  <si>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</si>
  <si>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</si>
  <si>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</si>
  <si>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</si>
  <si>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</si>
  <si>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</si>
  <si>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</si>
  <si>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</si>
  <si>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</si>
  <si>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</si>
  <si>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Stransvaesia davidiana</t>
    <phoneticPr fontId="18" type="noConversion"/>
  </si>
  <si>
    <t>Lithocarpus glaber</t>
    <phoneticPr fontId="18" type="noConversion"/>
  </si>
  <si>
    <t>Lonicera japonica</t>
    <phoneticPr fontId="18" type="noConversion"/>
  </si>
  <si>
    <t>Euscapus japonica</t>
    <phoneticPr fontId="18" type="noConversion"/>
  </si>
  <si>
    <t>Toxicodendron vernicifluum</t>
    <phoneticPr fontId="18" type="noConversion"/>
  </si>
  <si>
    <t>Philadelphus incarnus</t>
    <phoneticPr fontId="18" type="noConversion"/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</si>
  <si>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</si>
  <si>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</si>
  <si>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</si>
  <si>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</si>
  <si>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</si>
  <si>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</si>
  <si>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</si>
  <si>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</si>
  <si>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</si>
  <si>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</si>
  <si>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</si>
  <si>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</si>
  <si>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</si>
  <si>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</si>
  <si>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</si>
  <si>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</si>
  <si>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</si>
  <si>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</si>
  <si>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Quercus glandulifera</t>
    <phoneticPr fontId="18" type="noConversion"/>
  </si>
  <si>
    <t>Castanea mollissima</t>
    <phoneticPr fontId="18" type="noConversion"/>
  </si>
  <si>
    <t>Fagus engleriana</t>
    <phoneticPr fontId="18" type="noConversion"/>
  </si>
  <si>
    <t xml:space="preserve">Primula sp. </t>
    <phoneticPr fontId="18" type="noConversion"/>
  </si>
  <si>
    <t>Lespedeza bicolor</t>
    <phoneticPr fontId="18" type="noConversion"/>
  </si>
  <si>
    <t>Ilex pernyi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</si>
  <si>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</si>
  <si>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</si>
  <si>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</si>
  <si>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</si>
  <si>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</si>
  <si>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</si>
  <si>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</si>
  <si>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Acer davidii</t>
    <phoneticPr fontId="18" type="noConversion"/>
  </si>
  <si>
    <t>Viburnum dilatatum</t>
    <phoneticPr fontId="18" type="noConversion"/>
  </si>
  <si>
    <t>Carpinus turczaninownii</t>
    <phoneticPr fontId="18" type="noConversion"/>
  </si>
  <si>
    <t>Celastrus orbiculatus</t>
    <phoneticPr fontId="18" type="noConversion"/>
  </si>
  <si>
    <t>Acer oliveranum</t>
    <phoneticPr fontId="18" type="noConversion"/>
  </si>
  <si>
    <t>Hydrangea bretschneider</t>
    <phoneticPr fontId="18" type="noConversion"/>
  </si>
  <si>
    <t>Vitis sp.</t>
    <phoneticPr fontId="18" type="noConversion"/>
  </si>
  <si>
    <t>Litsea ichangensis</t>
    <phoneticPr fontId="18" type="noConversion"/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</si>
  <si>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</si>
  <si>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</si>
  <si>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</si>
  <si>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</si>
  <si>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</si>
  <si>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</si>
  <si>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</si>
  <si>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</si>
  <si>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</si>
  <si>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</si>
  <si>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</si>
  <si>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</si>
  <si>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</si>
  <si>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</si>
  <si>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</si>
  <si>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</si>
  <si>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</si>
  <si>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</si>
  <si>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OTU 47</t>
    <phoneticPr fontId="18" type="noConversion"/>
  </si>
  <si>
    <t>OTU 46</t>
    <phoneticPr fontId="18" type="noConversion"/>
  </si>
  <si>
    <t>OTU 48</t>
    <phoneticPr fontId="18" type="noConversion"/>
  </si>
  <si>
    <t>OTU 31</t>
    <phoneticPr fontId="18" type="noConversion"/>
  </si>
  <si>
    <t>OTU 49</t>
    <phoneticPr fontId="18" type="noConversion"/>
  </si>
  <si>
    <t>OTU 50</t>
    <phoneticPr fontId="18" type="noConversion"/>
  </si>
  <si>
    <t>OTU 51</t>
    <phoneticPr fontId="18" type="noConversion"/>
  </si>
  <si>
    <t>OTU 52</t>
    <phoneticPr fontId="18" type="noConversion"/>
  </si>
  <si>
    <t>OTU 53</t>
    <phoneticPr fontId="18" type="noConversion"/>
  </si>
  <si>
    <t>OTU 54</t>
    <phoneticPr fontId="18" type="noConversion"/>
  </si>
  <si>
    <t>OTU 55</t>
    <phoneticPr fontId="18" type="noConversion"/>
  </si>
  <si>
    <t>OTU 56</t>
    <phoneticPr fontId="18" type="noConversion"/>
  </si>
  <si>
    <t>Litsea pungens</t>
    <phoneticPr fontId="18" type="noConversion"/>
  </si>
  <si>
    <t>Nothopanax davidii</t>
    <phoneticPr fontId="18" type="noConversion"/>
  </si>
  <si>
    <t>Hydrangea sp.</t>
    <phoneticPr fontId="18" type="noConversion"/>
  </si>
  <si>
    <t>Lindera communis</t>
    <phoneticPr fontId="18" type="noConversion"/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</si>
  <si>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</si>
  <si>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</si>
  <si>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</si>
  <si>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</si>
  <si>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</si>
  <si>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</si>
  <si>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</si>
  <si>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</si>
  <si>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</si>
  <si>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</si>
  <si>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</si>
  <si>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</si>
  <si>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</si>
  <si>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</si>
  <si>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</si>
  <si>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</si>
  <si>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</si>
  <si>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</si>
  <si>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</si>
  <si>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</si>
  <si>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>31.31889 N</t>
    <phoneticPr fontId="18" type="noConversion"/>
  </si>
  <si>
    <t>110.49753 E</t>
    <phoneticPr fontId="18" type="noConversion"/>
  </si>
  <si>
    <t>1776-1758m</t>
    <phoneticPr fontId="18" type="noConversion"/>
  </si>
  <si>
    <t>Sept 20 2010</t>
    <phoneticPr fontId="18" type="noConversion"/>
  </si>
  <si>
    <t>Rhododendron hypoglaucum</t>
    <phoneticPr fontId="18" type="noConversion"/>
  </si>
  <si>
    <t>Acer  palmatum</t>
    <phoneticPr fontId="18" type="noConversion"/>
  </si>
  <si>
    <t>Rosa sp. 2</t>
    <phoneticPr fontId="18" type="noConversion"/>
  </si>
  <si>
    <t>Rosa sp. 1</t>
    <phoneticPr fontId="18" type="noConversion"/>
  </si>
  <si>
    <t>Ribes tenue</t>
    <phoneticPr fontId="18" type="noConversion"/>
  </si>
  <si>
    <t>Fagus longipetiola</t>
    <phoneticPr fontId="18" type="noConversion"/>
  </si>
  <si>
    <t>Padus wilsonii</t>
    <phoneticPr fontId="18" type="noConversion"/>
  </si>
  <si>
    <t>Length to Width Character States</t>
    <phoneticPr fontId="18" type="noConversion"/>
  </si>
  <si>
    <t>Status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</si>
</sst>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50" activePane="bottomRight" state="frozenSplit"/>
      <selection sqref="A1:XFD1048576"/>
      <selection pane="topRight" activeCell="V1" sqref="V1"/>
      <selection pane="bottomLeft" activeCell="A7" sqref="A7"/>
      <selection pane="bottomRight" activeCell="B3" sqref="B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139</v>
      </c>
      <c r="B1" s="238" t="s">
        <v>73</v>
      </c>
      <c r="C1" s="234" t="s">
        <v>74</v>
      </c>
      <c r="D1" s="235"/>
      <c r="E1" s="228" t="s">
        <v>75</v>
      </c>
      <c r="F1" s="229"/>
      <c r="G1" s="228" t="s">
        <v>76</v>
      </c>
      <c r="H1" s="229"/>
      <c r="I1" s="178" t="s">
        <v>9</v>
      </c>
      <c r="J1" s="232"/>
      <c r="K1" s="178" t="s">
        <v>10</v>
      </c>
      <c r="L1" s="179"/>
      <c r="M1" s="174"/>
      <c r="N1" s="192" t="s">
        <v>6</v>
      </c>
      <c r="O1" s="192"/>
      <c r="P1" s="129">
        <v>1</v>
      </c>
      <c r="Q1" s="124"/>
      <c r="R1" s="125"/>
      <c r="S1" s="194" t="s">
        <v>8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7</v>
      </c>
      <c r="O2" s="193"/>
      <c r="P2" s="126" t="s">
        <v>5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11</v>
      </c>
      <c r="B3" s="159" t="s">
        <v>3</v>
      </c>
      <c r="C3" s="182" t="s">
        <v>152</v>
      </c>
      <c r="D3" s="183"/>
      <c r="E3" s="182" t="s">
        <v>153</v>
      </c>
      <c r="F3" s="183"/>
      <c r="G3" s="241" t="s">
        <v>154</v>
      </c>
      <c r="H3" s="242"/>
      <c r="I3" s="243" t="s">
        <v>155</v>
      </c>
      <c r="J3" s="244"/>
      <c r="K3" s="182"/>
      <c r="L3" s="183"/>
      <c r="M3" s="186" t="s">
        <v>0</v>
      </c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164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135</v>
      </c>
      <c r="B5" s="203" t="s">
        <v>134</v>
      </c>
      <c r="C5" s="207" t="s">
        <v>24</v>
      </c>
      <c r="D5" s="208"/>
      <c r="E5" s="209" t="s">
        <v>85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86</v>
      </c>
      <c r="P5" s="215"/>
      <c r="Q5" s="215"/>
      <c r="R5" s="215"/>
      <c r="S5" s="215"/>
      <c r="T5" s="215"/>
      <c r="U5" s="215"/>
      <c r="V5" s="215"/>
      <c r="W5" s="216"/>
      <c r="X5" s="217" t="s">
        <v>87</v>
      </c>
      <c r="Y5" s="218"/>
      <c r="Z5" s="218"/>
      <c r="AA5" s="219"/>
      <c r="AB5" s="220" t="s">
        <v>88</v>
      </c>
      <c r="AC5" s="221"/>
      <c r="AD5" s="222"/>
      <c r="AE5" s="223" t="s">
        <v>89</v>
      </c>
      <c r="AF5" s="224"/>
      <c r="AG5" s="224"/>
      <c r="AH5" s="224"/>
      <c r="AI5" s="225"/>
      <c r="AJ5" s="200" t="s">
        <v>23</v>
      </c>
      <c r="AK5" s="201"/>
      <c r="AL5" s="202"/>
      <c r="AN5" s="172" t="s">
        <v>138</v>
      </c>
      <c r="AO5" s="170" t="s">
        <v>49</v>
      </c>
      <c r="AP5" s="170" t="s">
        <v>50</v>
      </c>
      <c r="AQ5" s="165" t="s">
        <v>51</v>
      </c>
      <c r="AR5" s="165" t="s">
        <v>136</v>
      </c>
      <c r="AS5" s="165" t="s">
        <v>137</v>
      </c>
      <c r="AT5" s="165" t="s">
        <v>151</v>
      </c>
      <c r="AU5" s="165" t="s">
        <v>52</v>
      </c>
      <c r="AV5" s="165" t="s">
        <v>163</v>
      </c>
      <c r="AW5" s="168" t="s">
        <v>132</v>
      </c>
    </row>
    <row r="6" spans="1:88" ht="80.25" customHeight="1" thickBot="1">
      <c r="A6" s="206"/>
      <c r="B6" s="204"/>
      <c r="C6" s="131" t="s">
        <v>142</v>
      </c>
      <c r="D6" s="132" t="s">
        <v>38</v>
      </c>
      <c r="E6" s="133" t="s">
        <v>39</v>
      </c>
      <c r="F6" s="134" t="s">
        <v>4</v>
      </c>
      <c r="G6" s="135" t="s">
        <v>12</v>
      </c>
      <c r="H6" s="136" t="s">
        <v>25</v>
      </c>
      <c r="I6" s="135" t="s">
        <v>13</v>
      </c>
      <c r="J6" s="134" t="s">
        <v>14</v>
      </c>
      <c r="K6" s="135" t="s">
        <v>42</v>
      </c>
      <c r="L6" s="134" t="s">
        <v>43</v>
      </c>
      <c r="M6" s="137" t="s">
        <v>83</v>
      </c>
      <c r="N6" s="138" t="s">
        <v>84</v>
      </c>
      <c r="O6" s="139" t="s">
        <v>45</v>
      </c>
      <c r="P6" s="140" t="s">
        <v>46</v>
      </c>
      <c r="Q6" s="141" t="s">
        <v>47</v>
      </c>
      <c r="R6" s="140" t="s">
        <v>48</v>
      </c>
      <c r="S6" s="142" t="s">
        <v>98</v>
      </c>
      <c r="T6" s="141" t="s">
        <v>99</v>
      </c>
      <c r="U6" s="143" t="s">
        <v>100</v>
      </c>
      <c r="V6" s="140" t="s">
        <v>101</v>
      </c>
      <c r="W6" s="144" t="s">
        <v>102</v>
      </c>
      <c r="X6" s="145" t="s">
        <v>26</v>
      </c>
      <c r="Y6" s="146" t="s">
        <v>28</v>
      </c>
      <c r="Z6" s="147" t="s">
        <v>29</v>
      </c>
      <c r="AA6" s="148" t="s">
        <v>27</v>
      </c>
      <c r="AB6" s="149" t="s">
        <v>30</v>
      </c>
      <c r="AC6" s="150" t="s">
        <v>31</v>
      </c>
      <c r="AD6" s="151" t="s">
        <v>32</v>
      </c>
      <c r="AE6" s="152" t="s">
        <v>36</v>
      </c>
      <c r="AF6" s="153" t="s">
        <v>33</v>
      </c>
      <c r="AG6" s="153" t="s">
        <v>34</v>
      </c>
      <c r="AH6" s="153" t="s">
        <v>35</v>
      </c>
      <c r="AI6" s="154" t="s">
        <v>37</v>
      </c>
      <c r="AJ6" s="155" t="s">
        <v>115</v>
      </c>
      <c r="AK6" s="156" t="s">
        <v>59</v>
      </c>
      <c r="AL6" s="157" t="s">
        <v>60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f t="shared" ref="A7:A71" si="0">IF(B7&gt;0,(ROW(A7)-6),0)</f>
        <v>1</v>
      </c>
      <c r="B7" s="31" t="s">
        <v>53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>
        <v>1</v>
      </c>
      <c r="R7" s="48">
        <v>1</v>
      </c>
      <c r="S7" s="50">
        <v>1</v>
      </c>
      <c r="T7" s="38"/>
      <c r="U7" s="48"/>
      <c r="V7" s="50"/>
      <c r="W7" s="16"/>
      <c r="X7" s="38"/>
      <c r="Y7" s="32">
        <v>1</v>
      </c>
      <c r="Z7" s="50">
        <v>1</v>
      </c>
      <c r="AA7" s="17">
        <v>1</v>
      </c>
      <c r="AB7" s="24"/>
      <c r="AC7" s="50"/>
      <c r="AD7" s="17">
        <v>1</v>
      </c>
      <c r="AE7" s="24"/>
      <c r="AF7" s="50">
        <v>1</v>
      </c>
      <c r="AG7" s="50">
        <v>1</v>
      </c>
      <c r="AH7" s="50">
        <v>1</v>
      </c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54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/>
      <c r="P8" s="48"/>
      <c r="Q8" s="38"/>
      <c r="R8" s="48"/>
      <c r="S8" s="50"/>
      <c r="T8" s="38">
        <v>1</v>
      </c>
      <c r="U8" s="48">
        <v>1</v>
      </c>
      <c r="V8" s="50">
        <v>1</v>
      </c>
      <c r="W8" s="16">
        <v>1</v>
      </c>
      <c r="X8" s="38"/>
      <c r="Y8" s="32"/>
      <c r="Z8" s="50"/>
      <c r="AA8" s="17">
        <v>1</v>
      </c>
      <c r="AB8" s="24"/>
      <c r="AC8" s="50"/>
      <c r="AD8" s="17">
        <v>1</v>
      </c>
      <c r="AE8" s="24"/>
      <c r="AF8" s="50"/>
      <c r="AG8" s="50">
        <v>1</v>
      </c>
      <c r="AH8" s="50">
        <v>1</v>
      </c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55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>
        <v>1</v>
      </c>
      <c r="S9" s="50">
        <v>1</v>
      </c>
      <c r="T9" s="38">
        <v>1</v>
      </c>
      <c r="U9" s="48"/>
      <c r="V9" s="50"/>
      <c r="W9" s="16"/>
      <c r="X9" s="38"/>
      <c r="Y9" s="32"/>
      <c r="Z9" s="50"/>
      <c r="AA9" s="17">
        <v>1</v>
      </c>
      <c r="AB9" s="24">
        <v>1</v>
      </c>
      <c r="AC9" s="50">
        <v>1</v>
      </c>
      <c r="AD9" s="17"/>
      <c r="AE9" s="24"/>
      <c r="AF9" s="50"/>
      <c r="AG9" s="50">
        <v>1</v>
      </c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159</v>
      </c>
      <c r="C10" s="24">
        <v>1</v>
      </c>
      <c r="D10" s="16"/>
      <c r="E10" s="24"/>
      <c r="F10" s="39">
        <v>1</v>
      </c>
      <c r="G10" s="32">
        <v>1</v>
      </c>
      <c r="H10" s="38"/>
      <c r="I10" s="32">
        <v>1</v>
      </c>
      <c r="J10" s="39"/>
      <c r="K10" s="32">
        <v>1</v>
      </c>
      <c r="L10" s="39">
        <v>1</v>
      </c>
      <c r="M10" s="32">
        <v>1</v>
      </c>
      <c r="N10" s="16"/>
      <c r="O10" s="42"/>
      <c r="P10" s="48">
        <v>1</v>
      </c>
      <c r="Q10" s="38">
        <v>1</v>
      </c>
      <c r="R10" s="48">
        <v>1</v>
      </c>
      <c r="S10" s="50">
        <v>1</v>
      </c>
      <c r="T10" s="38">
        <v>1</v>
      </c>
      <c r="U10" s="48"/>
      <c r="V10" s="50"/>
      <c r="W10" s="16"/>
      <c r="X10" s="38"/>
      <c r="Y10" s="32"/>
      <c r="Z10" s="50">
        <v>1</v>
      </c>
      <c r="AA10" s="17">
        <v>1</v>
      </c>
      <c r="AB10" s="24"/>
      <c r="AC10" s="50">
        <v>1</v>
      </c>
      <c r="AD10" s="17">
        <v>1</v>
      </c>
      <c r="AE10" s="24"/>
      <c r="AF10" s="50"/>
      <c r="AG10" s="50">
        <v>1</v>
      </c>
      <c r="AH10" s="50">
        <v>1</v>
      </c>
      <c r="AI10" s="53"/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56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/>
      <c r="T11" s="38">
        <v>1</v>
      </c>
      <c r="U11" s="48">
        <v>1</v>
      </c>
      <c r="V11" s="50"/>
      <c r="W11" s="16"/>
      <c r="X11" s="38"/>
      <c r="Y11" s="32"/>
      <c r="Z11" s="50">
        <v>1</v>
      </c>
      <c r="AA11" s="17"/>
      <c r="AB11" s="24"/>
      <c r="AC11" s="50">
        <v>1</v>
      </c>
      <c r="AD11" s="17">
        <v>1</v>
      </c>
      <c r="AE11" s="24"/>
      <c r="AF11" s="50">
        <v>1</v>
      </c>
      <c r="AG11" s="50">
        <v>1</v>
      </c>
      <c r="AH11" s="50"/>
      <c r="AI11" s="53"/>
      <c r="AJ11" s="24"/>
      <c r="AK11" s="50">
        <v>1</v>
      </c>
      <c r="AL11" s="16">
        <v>1</v>
      </c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57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/>
      <c r="S12" s="50"/>
      <c r="T12" s="38">
        <v>1</v>
      </c>
      <c r="U12" s="48">
        <v>1</v>
      </c>
      <c r="V12" s="50"/>
      <c r="W12" s="16"/>
      <c r="X12" s="38"/>
      <c r="Y12" s="32"/>
      <c r="Z12" s="50"/>
      <c r="AA12" s="17">
        <v>1</v>
      </c>
      <c r="AB12" s="24"/>
      <c r="AC12" s="50"/>
      <c r="AD12" s="17">
        <v>1</v>
      </c>
      <c r="AE12" s="24"/>
      <c r="AF12" s="50">
        <v>1</v>
      </c>
      <c r="AG12" s="50">
        <v>1</v>
      </c>
      <c r="AH12" s="50"/>
      <c r="AI12" s="53"/>
      <c r="AJ12" s="24"/>
      <c r="AK12" s="50">
        <v>1</v>
      </c>
      <c r="AL12" s="16">
        <v>1</v>
      </c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58</v>
      </c>
      <c r="C13" s="24">
        <v>1</v>
      </c>
      <c r="D13" s="16"/>
      <c r="E13" s="24">
        <v>1</v>
      </c>
      <c r="F13" s="39">
        <v>1</v>
      </c>
      <c r="G13" s="32">
        <v>1</v>
      </c>
      <c r="H13" s="38">
        <v>1</v>
      </c>
      <c r="I13" s="32"/>
      <c r="J13" s="39">
        <v>1</v>
      </c>
      <c r="K13" s="32"/>
      <c r="L13" s="39">
        <v>1</v>
      </c>
      <c r="M13" s="32"/>
      <c r="N13" s="16"/>
      <c r="O13" s="42"/>
      <c r="P13" s="48"/>
      <c r="Q13" s="38"/>
      <c r="R13" s="48"/>
      <c r="S13" s="50">
        <v>1</v>
      </c>
      <c r="T13" s="38">
        <v>1</v>
      </c>
      <c r="U13" s="48">
        <v>1</v>
      </c>
      <c r="V13" s="50"/>
      <c r="W13" s="16"/>
      <c r="X13" s="38"/>
      <c r="Y13" s="32"/>
      <c r="Z13" s="50">
        <v>1</v>
      </c>
      <c r="AA13" s="17">
        <v>1</v>
      </c>
      <c r="AB13" s="24"/>
      <c r="AC13" s="50">
        <v>1</v>
      </c>
      <c r="AD13" s="17">
        <v>1</v>
      </c>
      <c r="AE13" s="24"/>
      <c r="AF13" s="50">
        <v>1</v>
      </c>
      <c r="AG13" s="50">
        <v>1</v>
      </c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156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/>
      <c r="S14" s="50">
        <v>1</v>
      </c>
      <c r="T14" s="38">
        <v>1</v>
      </c>
      <c r="U14" s="48"/>
      <c r="V14" s="50"/>
      <c r="W14" s="16"/>
      <c r="X14" s="38"/>
      <c r="Y14" s="32"/>
      <c r="Z14" s="50">
        <v>1</v>
      </c>
      <c r="AA14" s="17">
        <v>1</v>
      </c>
      <c r="AB14" s="24"/>
      <c r="AC14" s="50">
        <v>1</v>
      </c>
      <c r="AD14" s="17">
        <v>1</v>
      </c>
      <c r="AE14" s="24"/>
      <c r="AF14" s="50"/>
      <c r="AG14" s="50">
        <v>1</v>
      </c>
      <c r="AH14" s="50">
        <v>1</v>
      </c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157</v>
      </c>
      <c r="C15" s="24"/>
      <c r="D15" s="16">
        <v>1</v>
      </c>
      <c r="E15" s="24">
        <v>1</v>
      </c>
      <c r="F15" s="39">
        <v>1</v>
      </c>
      <c r="G15" s="32"/>
      <c r="H15" s="38">
        <v>1</v>
      </c>
      <c r="I15" s="32"/>
      <c r="J15" s="39">
        <v>1</v>
      </c>
      <c r="K15" s="32"/>
      <c r="L15" s="39">
        <v>1</v>
      </c>
      <c r="M15" s="32"/>
      <c r="N15" s="16"/>
      <c r="O15" s="42"/>
      <c r="P15" s="48"/>
      <c r="Q15" s="38"/>
      <c r="R15" s="48">
        <v>1</v>
      </c>
      <c r="S15" s="50">
        <v>1</v>
      </c>
      <c r="T15" s="38">
        <v>1</v>
      </c>
      <c r="U15" s="48"/>
      <c r="V15" s="50"/>
      <c r="W15" s="16"/>
      <c r="X15" s="38"/>
      <c r="Y15" s="32"/>
      <c r="Z15" s="50"/>
      <c r="AA15" s="17">
        <v>1</v>
      </c>
      <c r="AB15" s="24">
        <v>1</v>
      </c>
      <c r="AC15" s="50"/>
      <c r="AD15" s="17"/>
      <c r="AE15" s="24">
        <v>1</v>
      </c>
      <c r="AF15" s="50">
        <v>1</v>
      </c>
      <c r="AG15" s="50"/>
      <c r="AH15" s="50"/>
      <c r="AI15" s="53"/>
      <c r="AJ15" s="24"/>
      <c r="AK15" s="50">
        <v>1</v>
      </c>
      <c r="AL15" s="16">
        <v>1</v>
      </c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158</v>
      </c>
      <c r="C16" s="24">
        <v>1</v>
      </c>
      <c r="D16" s="16"/>
      <c r="E16" s="24"/>
      <c r="F16" s="39">
        <v>1</v>
      </c>
      <c r="G16" s="32">
        <v>1</v>
      </c>
      <c r="H16" s="38"/>
      <c r="I16" s="32">
        <v>1</v>
      </c>
      <c r="J16" s="39">
        <v>1</v>
      </c>
      <c r="K16" s="32">
        <v>1</v>
      </c>
      <c r="L16" s="39">
        <v>1</v>
      </c>
      <c r="M16" s="32">
        <v>1</v>
      </c>
      <c r="N16" s="16"/>
      <c r="O16" s="42"/>
      <c r="P16" s="48"/>
      <c r="Q16" s="38">
        <v>1</v>
      </c>
      <c r="R16" s="48">
        <v>1</v>
      </c>
      <c r="S16" s="50">
        <v>1</v>
      </c>
      <c r="T16" s="38">
        <v>1</v>
      </c>
      <c r="U16" s="48">
        <v>1</v>
      </c>
      <c r="V16" s="50"/>
      <c r="W16" s="16"/>
      <c r="X16" s="38"/>
      <c r="Y16" s="32">
        <v>1</v>
      </c>
      <c r="Z16" s="50">
        <v>1</v>
      </c>
      <c r="AA16" s="17"/>
      <c r="AB16" s="24"/>
      <c r="AC16" s="50">
        <v>1</v>
      </c>
      <c r="AD16" s="17">
        <v>1</v>
      </c>
      <c r="AE16" s="24"/>
      <c r="AF16" s="50">
        <v>1</v>
      </c>
      <c r="AG16" s="50">
        <v>1</v>
      </c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160</v>
      </c>
      <c r="C17" s="24"/>
      <c r="D17" s="16">
        <v>1</v>
      </c>
      <c r="E17" s="24"/>
      <c r="F17" s="39">
        <v>1</v>
      </c>
      <c r="G17" s="32">
        <v>1</v>
      </c>
      <c r="H17" s="38">
        <v>1</v>
      </c>
      <c r="I17" s="32">
        <v>1</v>
      </c>
      <c r="J17" s="39">
        <v>1</v>
      </c>
      <c r="K17" s="32">
        <v>1</v>
      </c>
      <c r="L17" s="39">
        <v>1</v>
      </c>
      <c r="M17" s="32">
        <v>1</v>
      </c>
      <c r="N17" s="16"/>
      <c r="O17" s="42"/>
      <c r="P17" s="48"/>
      <c r="Q17" s="38">
        <v>1</v>
      </c>
      <c r="R17" s="48">
        <v>1</v>
      </c>
      <c r="S17" s="50">
        <v>1</v>
      </c>
      <c r="T17" s="38">
        <v>1</v>
      </c>
      <c r="U17" s="48">
        <v>1</v>
      </c>
      <c r="V17" s="50"/>
      <c r="W17" s="16"/>
      <c r="X17" s="38"/>
      <c r="Y17" s="32"/>
      <c r="Z17" s="50">
        <v>1</v>
      </c>
      <c r="AA17" s="17">
        <v>1</v>
      </c>
      <c r="AB17" s="24">
        <v>1</v>
      </c>
      <c r="AC17" s="50">
        <v>1</v>
      </c>
      <c r="AD17" s="17">
        <v>1</v>
      </c>
      <c r="AE17" s="24">
        <v>1</v>
      </c>
      <c r="AF17" s="50">
        <v>1</v>
      </c>
      <c r="AG17" s="50"/>
      <c r="AH17" s="50"/>
      <c r="AI17" s="53"/>
      <c r="AJ17" s="24"/>
      <c r="AK17" s="50">
        <v>1</v>
      </c>
      <c r="AL17" s="16">
        <v>1</v>
      </c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161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/>
      <c r="R18" s="48"/>
      <c r="S18" s="50">
        <v>1</v>
      </c>
      <c r="T18" s="38">
        <v>1</v>
      </c>
      <c r="U18" s="48">
        <v>1</v>
      </c>
      <c r="V18" s="50"/>
      <c r="W18" s="16"/>
      <c r="X18" s="38"/>
      <c r="Y18" s="32"/>
      <c r="Z18" s="50"/>
      <c r="AA18" s="17">
        <v>1</v>
      </c>
      <c r="AB18" s="24"/>
      <c r="AC18" s="50"/>
      <c r="AD18" s="17">
        <v>1</v>
      </c>
      <c r="AE18" s="24"/>
      <c r="AF18" s="50"/>
      <c r="AG18" s="50">
        <v>1</v>
      </c>
      <c r="AH18" s="50">
        <v>1</v>
      </c>
      <c r="AI18" s="53">
        <v>1</v>
      </c>
      <c r="AJ18" s="24"/>
      <c r="AK18" s="50">
        <v>1</v>
      </c>
      <c r="AL18" s="16">
        <v>1</v>
      </c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162</v>
      </c>
      <c r="C19" s="24">
        <v>1</v>
      </c>
      <c r="D19" s="16"/>
      <c r="E19" s="24"/>
      <c r="F19" s="39">
        <v>1</v>
      </c>
      <c r="G19" s="32">
        <v>1</v>
      </c>
      <c r="H19" s="38"/>
      <c r="I19" s="32">
        <v>1</v>
      </c>
      <c r="J19" s="39">
        <v>1</v>
      </c>
      <c r="K19" s="32">
        <v>1</v>
      </c>
      <c r="L19" s="39">
        <v>1</v>
      </c>
      <c r="M19" s="32"/>
      <c r="N19" s="16"/>
      <c r="O19" s="42"/>
      <c r="P19" s="48"/>
      <c r="Q19" s="38"/>
      <c r="R19" s="48">
        <v>1</v>
      </c>
      <c r="S19" s="50">
        <v>1</v>
      </c>
      <c r="T19" s="38">
        <v>1</v>
      </c>
      <c r="U19" s="48">
        <v>1</v>
      </c>
      <c r="V19" s="50"/>
      <c r="W19" s="16"/>
      <c r="X19" s="38"/>
      <c r="Y19" s="32"/>
      <c r="Z19" s="50"/>
      <c r="AA19" s="17">
        <v>1</v>
      </c>
      <c r="AB19" s="24"/>
      <c r="AC19" s="50"/>
      <c r="AD19" s="17">
        <v>1</v>
      </c>
      <c r="AE19" s="24"/>
      <c r="AF19" s="50">
        <v>1</v>
      </c>
      <c r="AG19" s="50">
        <v>1</v>
      </c>
      <c r="AH19" s="50"/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19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/>
      <c r="S20" s="50">
        <v>1</v>
      </c>
      <c r="T20" s="38">
        <v>1</v>
      </c>
      <c r="U20" s="48">
        <v>1</v>
      </c>
      <c r="V20" s="50"/>
      <c r="W20" s="16"/>
      <c r="X20" s="38"/>
      <c r="Y20" s="32"/>
      <c r="Z20" s="50"/>
      <c r="AA20" s="17">
        <v>1</v>
      </c>
      <c r="AB20" s="24"/>
      <c r="AC20" s="50"/>
      <c r="AD20" s="17">
        <v>1</v>
      </c>
      <c r="AE20" s="24"/>
      <c r="AF20" s="50"/>
      <c r="AG20" s="50">
        <v>1</v>
      </c>
      <c r="AH20" s="50">
        <v>1</v>
      </c>
      <c r="AI20" s="53">
        <v>1</v>
      </c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20</v>
      </c>
      <c r="C21" s="24">
        <v>1</v>
      </c>
      <c r="D21" s="16"/>
      <c r="E21" s="24"/>
      <c r="F21" s="39">
        <v>1</v>
      </c>
      <c r="G21" s="32">
        <v>1</v>
      </c>
      <c r="H21" s="38">
        <v>1</v>
      </c>
      <c r="I21" s="32">
        <v>1</v>
      </c>
      <c r="J21" s="39">
        <v>1</v>
      </c>
      <c r="K21" s="32">
        <v>1</v>
      </c>
      <c r="L21" s="39">
        <v>1</v>
      </c>
      <c r="M21" s="32">
        <v>1</v>
      </c>
      <c r="N21" s="16"/>
      <c r="O21" s="42"/>
      <c r="P21" s="48"/>
      <c r="Q21" s="38"/>
      <c r="R21" s="48">
        <v>1</v>
      </c>
      <c r="S21" s="50">
        <v>1</v>
      </c>
      <c r="T21" s="38">
        <v>1</v>
      </c>
      <c r="U21" s="48">
        <v>1</v>
      </c>
      <c r="V21" s="50"/>
      <c r="W21" s="16"/>
      <c r="X21" s="38"/>
      <c r="Y21" s="32"/>
      <c r="Z21" s="50"/>
      <c r="AA21" s="17">
        <v>1</v>
      </c>
      <c r="AB21" s="24"/>
      <c r="AC21" s="50">
        <v>1</v>
      </c>
      <c r="AD21" s="17">
        <v>1</v>
      </c>
      <c r="AE21" s="24"/>
      <c r="AF21" s="50">
        <v>1</v>
      </c>
      <c r="AG21" s="50">
        <v>1</v>
      </c>
      <c r="AH21" s="50">
        <v>1</v>
      </c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21</v>
      </c>
      <c r="C22" s="24">
        <v>1</v>
      </c>
      <c r="D22" s="16"/>
      <c r="E22" s="24">
        <v>1</v>
      </c>
      <c r="F22" s="39">
        <v>1</v>
      </c>
      <c r="G22" s="32">
        <v>1</v>
      </c>
      <c r="H22" s="38">
        <v>1</v>
      </c>
      <c r="I22" s="32"/>
      <c r="J22" s="39">
        <v>1</v>
      </c>
      <c r="K22" s="32">
        <v>1</v>
      </c>
      <c r="L22" s="39"/>
      <c r="M22" s="32"/>
      <c r="N22" s="16"/>
      <c r="O22" s="42"/>
      <c r="P22" s="48"/>
      <c r="Q22" s="38">
        <v>1</v>
      </c>
      <c r="R22" s="48">
        <v>1</v>
      </c>
      <c r="S22" s="50">
        <v>1</v>
      </c>
      <c r="T22" s="38"/>
      <c r="U22" s="48"/>
      <c r="V22" s="50"/>
      <c r="W22" s="16"/>
      <c r="X22" s="38"/>
      <c r="Y22" s="32"/>
      <c r="Z22" s="50">
        <v>1</v>
      </c>
      <c r="AA22" s="17">
        <v>1</v>
      </c>
      <c r="AB22" s="24"/>
      <c r="AC22" s="50"/>
      <c r="AD22" s="17">
        <v>1</v>
      </c>
      <c r="AE22" s="24"/>
      <c r="AF22" s="50">
        <v>1</v>
      </c>
      <c r="AG22" s="50">
        <v>1</v>
      </c>
      <c r="AH22" s="50">
        <v>1</v>
      </c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22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>
        <v>1</v>
      </c>
      <c r="R23" s="48">
        <v>1</v>
      </c>
      <c r="S23" s="50">
        <v>1</v>
      </c>
      <c r="T23" s="38">
        <v>1</v>
      </c>
      <c r="U23" s="48"/>
      <c r="V23" s="50"/>
      <c r="W23" s="16"/>
      <c r="X23" s="38"/>
      <c r="Y23" s="32"/>
      <c r="Z23" s="50">
        <v>1</v>
      </c>
      <c r="AA23" s="17">
        <v>1</v>
      </c>
      <c r="AB23" s="24"/>
      <c r="AC23" s="50">
        <v>1</v>
      </c>
      <c r="AD23" s="17">
        <v>1</v>
      </c>
      <c r="AE23" s="24"/>
      <c r="AF23" s="50">
        <v>1</v>
      </c>
      <c r="AG23" s="50">
        <v>1</v>
      </c>
      <c r="AH23" s="50"/>
      <c r="AI23" s="53"/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128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>
        <v>1</v>
      </c>
      <c r="R24" s="48">
        <v>1</v>
      </c>
      <c r="S24" s="50">
        <v>1</v>
      </c>
      <c r="T24" s="38">
        <v>1</v>
      </c>
      <c r="U24" s="48">
        <v>1</v>
      </c>
      <c r="V24" s="50">
        <v>1</v>
      </c>
      <c r="W24" s="16">
        <v>1</v>
      </c>
      <c r="X24" s="38"/>
      <c r="Y24" s="32"/>
      <c r="Z24" s="50">
        <v>1</v>
      </c>
      <c r="AA24" s="17">
        <v>1</v>
      </c>
      <c r="AB24" s="24">
        <v>1</v>
      </c>
      <c r="AC24" s="50"/>
      <c r="AD24" s="17"/>
      <c r="AE24" s="24">
        <v>1</v>
      </c>
      <c r="AF24" s="50">
        <v>1</v>
      </c>
      <c r="AG24" s="50">
        <v>1</v>
      </c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129</v>
      </c>
      <c r="C25" s="24">
        <v>1</v>
      </c>
      <c r="D25" s="16">
        <v>1</v>
      </c>
      <c r="E25" s="24"/>
      <c r="F25" s="39">
        <v>1</v>
      </c>
      <c r="G25" s="32">
        <v>1</v>
      </c>
      <c r="H25" s="38"/>
      <c r="I25" s="32"/>
      <c r="J25" s="39">
        <v>1</v>
      </c>
      <c r="K25" s="32">
        <v>1</v>
      </c>
      <c r="L25" s="39"/>
      <c r="M25" s="32"/>
      <c r="N25" s="16"/>
      <c r="O25" s="42"/>
      <c r="P25" s="48"/>
      <c r="Q25" s="38"/>
      <c r="R25" s="48"/>
      <c r="S25" s="50">
        <v>1</v>
      </c>
      <c r="T25" s="38">
        <v>1</v>
      </c>
      <c r="U25" s="48">
        <v>1</v>
      </c>
      <c r="V25" s="50"/>
      <c r="W25" s="16"/>
      <c r="X25" s="38"/>
      <c r="Y25" s="32"/>
      <c r="Z25" s="50"/>
      <c r="AA25" s="17">
        <v>1</v>
      </c>
      <c r="AB25" s="24"/>
      <c r="AC25" s="50">
        <v>1</v>
      </c>
      <c r="AD25" s="17">
        <v>1</v>
      </c>
      <c r="AE25" s="24"/>
      <c r="AF25" s="50">
        <v>1</v>
      </c>
      <c r="AG25" s="50">
        <v>1</v>
      </c>
      <c r="AH25" s="50">
        <v>1</v>
      </c>
      <c r="AI25" s="53">
        <v>1</v>
      </c>
      <c r="AJ25" s="24">
        <v>1</v>
      </c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130</v>
      </c>
      <c r="C26" s="24">
        <v>1</v>
      </c>
      <c r="D26" s="16"/>
      <c r="E26" s="24"/>
      <c r="F26" s="39">
        <v>1</v>
      </c>
      <c r="G26" s="32">
        <v>1</v>
      </c>
      <c r="H26" s="38">
        <v>1</v>
      </c>
      <c r="I26" s="32">
        <v>1</v>
      </c>
      <c r="J26" s="39"/>
      <c r="K26" s="32">
        <v>1</v>
      </c>
      <c r="L26" s="39"/>
      <c r="M26" s="32"/>
      <c r="N26" s="16"/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>
        <v>1</v>
      </c>
      <c r="W26" s="16">
        <v>1</v>
      </c>
      <c r="X26" s="38"/>
      <c r="Y26" s="32"/>
      <c r="Z26" s="50"/>
      <c r="AA26" s="17">
        <v>1</v>
      </c>
      <c r="AB26" s="24">
        <v>1</v>
      </c>
      <c r="AC26" s="50"/>
      <c r="AD26" s="17"/>
      <c r="AE26" s="24"/>
      <c r="AF26" s="50">
        <v>1</v>
      </c>
      <c r="AG26" s="50"/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131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>
        <v>1</v>
      </c>
      <c r="T27" s="38">
        <v>1</v>
      </c>
      <c r="U27" s="48"/>
      <c r="V27" s="50"/>
      <c r="W27" s="16"/>
      <c r="X27" s="38"/>
      <c r="Y27" s="32"/>
      <c r="Z27" s="50"/>
      <c r="AA27" s="17">
        <v>1</v>
      </c>
      <c r="AB27" s="24"/>
      <c r="AC27" s="50"/>
      <c r="AD27" s="17">
        <v>1</v>
      </c>
      <c r="AE27" s="24"/>
      <c r="AF27" s="50"/>
      <c r="AG27" s="50"/>
      <c r="AH27" s="50">
        <v>1</v>
      </c>
      <c r="AI27" s="53">
        <v>1</v>
      </c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93</v>
      </c>
      <c r="C28" s="24">
        <v>1</v>
      </c>
      <c r="D28" s="16"/>
      <c r="E28" s="24"/>
      <c r="F28" s="39">
        <v>1</v>
      </c>
      <c r="G28" s="32">
        <v>1</v>
      </c>
      <c r="H28" s="38"/>
      <c r="I28" s="32"/>
      <c r="J28" s="39">
        <v>1</v>
      </c>
      <c r="K28" s="32">
        <v>1</v>
      </c>
      <c r="L28" s="39"/>
      <c r="M28" s="32"/>
      <c r="N28" s="16"/>
      <c r="O28" s="42"/>
      <c r="P28" s="48"/>
      <c r="Q28" s="38"/>
      <c r="R28" s="48"/>
      <c r="S28" s="50">
        <v>1</v>
      </c>
      <c r="T28" s="38">
        <v>1</v>
      </c>
      <c r="U28" s="48">
        <v>1</v>
      </c>
      <c r="V28" s="50"/>
      <c r="W28" s="16"/>
      <c r="X28" s="38"/>
      <c r="Y28" s="32"/>
      <c r="Z28" s="50"/>
      <c r="AA28" s="17">
        <v>1</v>
      </c>
      <c r="AB28" s="24"/>
      <c r="AC28" s="50"/>
      <c r="AD28" s="17">
        <v>1</v>
      </c>
      <c r="AE28" s="24"/>
      <c r="AF28" s="50">
        <v>1</v>
      </c>
      <c r="AG28" s="50">
        <v>1</v>
      </c>
      <c r="AH28" s="50"/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94</v>
      </c>
      <c r="C29" s="24"/>
      <c r="D29" s="16">
        <v>1</v>
      </c>
      <c r="E29" s="24"/>
      <c r="F29" s="39">
        <v>1</v>
      </c>
      <c r="G29" s="32">
        <v>1</v>
      </c>
      <c r="H29" s="38">
        <v>1</v>
      </c>
      <c r="I29" s="32">
        <v>1</v>
      </c>
      <c r="J29" s="39">
        <v>1</v>
      </c>
      <c r="K29" s="32">
        <v>1</v>
      </c>
      <c r="L29" s="39">
        <v>1</v>
      </c>
      <c r="M29" s="32">
        <v>1</v>
      </c>
      <c r="N29" s="16"/>
      <c r="O29" s="42"/>
      <c r="P29" s="48"/>
      <c r="Q29" s="38">
        <v>1</v>
      </c>
      <c r="R29" s="48">
        <v>1</v>
      </c>
      <c r="S29" s="50">
        <v>1</v>
      </c>
      <c r="T29" s="38"/>
      <c r="U29" s="48"/>
      <c r="V29" s="50"/>
      <c r="W29" s="16"/>
      <c r="X29" s="38"/>
      <c r="Y29" s="32"/>
      <c r="Z29" s="50">
        <v>1</v>
      </c>
      <c r="AA29" s="17">
        <v>1</v>
      </c>
      <c r="AB29" s="24">
        <v>1</v>
      </c>
      <c r="AC29" s="50">
        <v>1</v>
      </c>
      <c r="AD29" s="17"/>
      <c r="AE29" s="24">
        <v>1</v>
      </c>
      <c r="AF29" s="50">
        <v>1</v>
      </c>
      <c r="AG29" s="50"/>
      <c r="AH29" s="50"/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95</v>
      </c>
      <c r="C30" s="24">
        <v>1</v>
      </c>
      <c r="D30" s="16"/>
      <c r="E30" s="24"/>
      <c r="F30" s="39">
        <v>1</v>
      </c>
      <c r="G30" s="32">
        <v>1</v>
      </c>
      <c r="H30" s="38"/>
      <c r="I30" s="32">
        <v>1</v>
      </c>
      <c r="J30" s="39"/>
      <c r="K30" s="32">
        <v>1</v>
      </c>
      <c r="L30" s="39">
        <v>1</v>
      </c>
      <c r="M30" s="32"/>
      <c r="N30" s="16"/>
      <c r="O30" s="42"/>
      <c r="P30" s="48"/>
      <c r="Q30" s="38"/>
      <c r="R30" s="48"/>
      <c r="S30" s="50"/>
      <c r="T30" s="38"/>
      <c r="U30" s="48">
        <v>1</v>
      </c>
      <c r="V30" s="50">
        <v>1</v>
      </c>
      <c r="W30" s="16"/>
      <c r="X30" s="38"/>
      <c r="Y30" s="32"/>
      <c r="Z30" s="50"/>
      <c r="AA30" s="17">
        <v>1</v>
      </c>
      <c r="AB30" s="24">
        <v>1</v>
      </c>
      <c r="AC30" s="50">
        <v>1</v>
      </c>
      <c r="AD30" s="17">
        <v>1</v>
      </c>
      <c r="AE30" s="24"/>
      <c r="AF30" s="50">
        <v>1</v>
      </c>
      <c r="AG30" s="50"/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96</v>
      </c>
      <c r="C31" s="24">
        <v>1</v>
      </c>
      <c r="D31" s="16">
        <v>1</v>
      </c>
      <c r="E31" s="24"/>
      <c r="F31" s="39">
        <v>1</v>
      </c>
      <c r="G31" s="32">
        <v>1</v>
      </c>
      <c r="H31" s="38"/>
      <c r="I31" s="32">
        <v>1</v>
      </c>
      <c r="J31" s="39">
        <v>1</v>
      </c>
      <c r="K31" s="32">
        <v>1</v>
      </c>
      <c r="L31" s="39">
        <v>1</v>
      </c>
      <c r="M31" s="32">
        <v>1</v>
      </c>
      <c r="N31" s="16">
        <v>1</v>
      </c>
      <c r="O31" s="42"/>
      <c r="P31" s="48"/>
      <c r="Q31" s="38"/>
      <c r="R31" s="48"/>
      <c r="S31" s="50"/>
      <c r="T31" s="38">
        <v>1</v>
      </c>
      <c r="U31" s="48">
        <v>1</v>
      </c>
      <c r="V31" s="50">
        <v>1</v>
      </c>
      <c r="W31" s="16">
        <v>1</v>
      </c>
      <c r="X31" s="38"/>
      <c r="Y31" s="32"/>
      <c r="Z31" s="50"/>
      <c r="AA31" s="17">
        <v>1</v>
      </c>
      <c r="AB31" s="24">
        <v>1</v>
      </c>
      <c r="AC31" s="50"/>
      <c r="AD31" s="17"/>
      <c r="AE31" s="24"/>
      <c r="AF31" s="50">
        <v>1</v>
      </c>
      <c r="AG31" s="50"/>
      <c r="AH31" s="50"/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97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>
        <v>1</v>
      </c>
      <c r="Q32" s="38">
        <v>1</v>
      </c>
      <c r="R32" s="48">
        <v>1</v>
      </c>
      <c r="S32" s="50">
        <v>1</v>
      </c>
      <c r="T32" s="38"/>
      <c r="U32" s="48"/>
      <c r="V32" s="50"/>
      <c r="W32" s="16"/>
      <c r="X32" s="38"/>
      <c r="Y32" s="32">
        <v>1</v>
      </c>
      <c r="Z32" s="50">
        <v>1</v>
      </c>
      <c r="AA32" s="17"/>
      <c r="AB32" s="24"/>
      <c r="AC32" s="50"/>
      <c r="AD32" s="17">
        <v>1</v>
      </c>
      <c r="AE32" s="24"/>
      <c r="AF32" s="50">
        <v>1</v>
      </c>
      <c r="AG32" s="50">
        <v>1</v>
      </c>
      <c r="AH32" s="50"/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15</v>
      </c>
      <c r="C33" s="24">
        <v>1</v>
      </c>
      <c r="D33" s="16"/>
      <c r="E33" s="24"/>
      <c r="F33" s="39">
        <v>1</v>
      </c>
      <c r="G33" s="32">
        <v>1</v>
      </c>
      <c r="H33" s="38"/>
      <c r="I33" s="32"/>
      <c r="J33" s="39">
        <v>1</v>
      </c>
      <c r="K33" s="32">
        <v>1</v>
      </c>
      <c r="L33" s="39">
        <v>1</v>
      </c>
      <c r="M33" s="32"/>
      <c r="N33" s="16"/>
      <c r="O33" s="42"/>
      <c r="P33" s="48"/>
      <c r="Q33" s="38"/>
      <c r="R33" s="48"/>
      <c r="S33" s="50">
        <v>1</v>
      </c>
      <c r="T33" s="38">
        <v>1</v>
      </c>
      <c r="U33" s="48">
        <v>1</v>
      </c>
      <c r="V33" s="50"/>
      <c r="W33" s="16"/>
      <c r="X33" s="38"/>
      <c r="Y33" s="32"/>
      <c r="Z33" s="50"/>
      <c r="AA33" s="17">
        <v>1</v>
      </c>
      <c r="AB33" s="24"/>
      <c r="AC33" s="50"/>
      <c r="AD33" s="17">
        <v>1</v>
      </c>
      <c r="AE33" s="24"/>
      <c r="AF33" s="50"/>
      <c r="AG33" s="50"/>
      <c r="AH33" s="50">
        <v>1</v>
      </c>
      <c r="AI33" s="53">
        <v>1</v>
      </c>
      <c r="AJ33" s="24"/>
      <c r="AK33" s="50">
        <v>1</v>
      </c>
      <c r="AL33" s="16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16</v>
      </c>
      <c r="C34" s="24"/>
      <c r="D34" s="16">
        <v>1</v>
      </c>
      <c r="E34" s="24">
        <v>1</v>
      </c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>
        <v>1</v>
      </c>
      <c r="T34" s="38">
        <v>1</v>
      </c>
      <c r="U34" s="48">
        <v>1</v>
      </c>
      <c r="V34" s="50"/>
      <c r="W34" s="16"/>
      <c r="X34" s="38"/>
      <c r="Y34" s="32"/>
      <c r="Z34" s="50"/>
      <c r="AA34" s="17">
        <v>1</v>
      </c>
      <c r="AB34" s="24">
        <v>1</v>
      </c>
      <c r="AC34" s="50"/>
      <c r="AD34" s="17"/>
      <c r="AE34" s="24">
        <v>1</v>
      </c>
      <c r="AF34" s="50">
        <v>1</v>
      </c>
      <c r="AG34" s="50"/>
      <c r="AH34" s="50"/>
      <c r="AI34" s="53"/>
      <c r="AJ34" s="24"/>
      <c r="AK34" s="50">
        <v>1</v>
      </c>
      <c r="AL34" s="16"/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29</v>
      </c>
      <c r="B35" s="31" t="s">
        <v>17</v>
      </c>
      <c r="C35" s="24">
        <v>1</v>
      </c>
      <c r="D35" s="16"/>
      <c r="E35" s="24">
        <v>1</v>
      </c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>
        <v>1</v>
      </c>
      <c r="Q35" s="38">
        <v>1</v>
      </c>
      <c r="R35" s="48">
        <v>1</v>
      </c>
      <c r="S35" s="50">
        <v>1</v>
      </c>
      <c r="T35" s="38">
        <v>1</v>
      </c>
      <c r="U35" s="48"/>
      <c r="V35" s="50"/>
      <c r="W35" s="16"/>
      <c r="X35" s="38">
        <v>1</v>
      </c>
      <c r="Y35" s="32">
        <v>1</v>
      </c>
      <c r="Z35" s="50">
        <v>1</v>
      </c>
      <c r="AA35" s="17">
        <v>1</v>
      </c>
      <c r="AB35" s="24"/>
      <c r="AC35" s="50">
        <v>1</v>
      </c>
      <c r="AD35" s="17">
        <v>1</v>
      </c>
      <c r="AE35" s="24"/>
      <c r="AF35" s="50">
        <v>1</v>
      </c>
      <c r="AG35" s="50">
        <v>1</v>
      </c>
      <c r="AH35" s="50"/>
      <c r="AI35" s="53"/>
      <c r="AJ35" s="24"/>
      <c r="AK35" s="50">
        <v>1</v>
      </c>
      <c r="AL35" s="16"/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">
      <c r="A36" s="58">
        <f t="shared" si="0"/>
        <v>30</v>
      </c>
      <c r="B36" s="31" t="s">
        <v>18</v>
      </c>
      <c r="C36" s="24">
        <v>1</v>
      </c>
      <c r="D36" s="16"/>
      <c r="E36" s="24"/>
      <c r="F36" s="39">
        <v>1</v>
      </c>
      <c r="G36" s="32">
        <v>1</v>
      </c>
      <c r="H36" s="38"/>
      <c r="I36" s="32">
        <v>1</v>
      </c>
      <c r="J36" s="39">
        <v>1</v>
      </c>
      <c r="K36" s="32">
        <v>1</v>
      </c>
      <c r="L36" s="39"/>
      <c r="M36" s="32"/>
      <c r="N36" s="16"/>
      <c r="O36" s="42"/>
      <c r="P36" s="48"/>
      <c r="Q36" s="38"/>
      <c r="R36" s="48"/>
      <c r="S36" s="50"/>
      <c r="T36" s="38">
        <v>1</v>
      </c>
      <c r="U36" s="48">
        <v>1</v>
      </c>
      <c r="V36" s="50">
        <v>1</v>
      </c>
      <c r="W36" s="16">
        <v>1</v>
      </c>
      <c r="X36" s="38"/>
      <c r="Y36" s="32"/>
      <c r="Z36" s="50"/>
      <c r="AA36" s="17">
        <v>1</v>
      </c>
      <c r="AB36" s="24"/>
      <c r="AC36" s="50"/>
      <c r="AD36" s="17">
        <v>1</v>
      </c>
      <c r="AE36" s="24"/>
      <c r="AF36" s="50">
        <v>1</v>
      </c>
      <c r="AG36" s="50">
        <v>1</v>
      </c>
      <c r="AH36" s="50"/>
      <c r="AI36" s="53"/>
      <c r="AJ36" s="24"/>
      <c r="AK36" s="50">
        <v>1</v>
      </c>
      <c r="AL36" s="16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">
      <c r="A37" s="58">
        <f t="shared" si="0"/>
        <v>31</v>
      </c>
      <c r="B37" s="31" t="s">
        <v>119</v>
      </c>
      <c r="C37" s="24"/>
      <c r="D37" s="16">
        <v>1</v>
      </c>
      <c r="E37" s="24"/>
      <c r="F37" s="39">
        <v>1</v>
      </c>
      <c r="G37" s="32">
        <v>1</v>
      </c>
      <c r="H37" s="38">
        <v>1</v>
      </c>
      <c r="I37" s="32">
        <v>1</v>
      </c>
      <c r="J37" s="39">
        <v>1</v>
      </c>
      <c r="K37" s="32">
        <v>1</v>
      </c>
      <c r="L37" s="39">
        <v>1</v>
      </c>
      <c r="M37" s="32">
        <v>1</v>
      </c>
      <c r="N37" s="16"/>
      <c r="O37" s="42"/>
      <c r="P37" s="48"/>
      <c r="Q37" s="38"/>
      <c r="R37" s="48">
        <v>1</v>
      </c>
      <c r="S37" s="50">
        <v>1</v>
      </c>
      <c r="T37" s="38">
        <v>1</v>
      </c>
      <c r="U37" s="48"/>
      <c r="V37" s="50"/>
      <c r="W37" s="16"/>
      <c r="X37" s="38"/>
      <c r="Y37" s="32"/>
      <c r="Z37" s="50">
        <v>1</v>
      </c>
      <c r="AA37" s="17">
        <v>1</v>
      </c>
      <c r="AB37" s="24"/>
      <c r="AC37" s="50"/>
      <c r="AD37" s="17">
        <v>1</v>
      </c>
      <c r="AE37" s="24"/>
      <c r="AF37" s="50"/>
      <c r="AG37" s="50">
        <v>1</v>
      </c>
      <c r="AH37" s="50"/>
      <c r="AI37" s="53"/>
      <c r="AJ37" s="24"/>
      <c r="AK37" s="50">
        <v>1</v>
      </c>
      <c r="AL37" s="16"/>
      <c r="AM37" s="1"/>
      <c r="AN37" s="21" t="str">
        <f t="shared" si="1"/>
        <v>Finished</v>
      </c>
      <c r="AO37" s="18">
        <f t="shared" si="10"/>
        <v>31</v>
      </c>
      <c r="AP37" s="18" t="str">
        <f t="shared" si="11"/>
        <v>OK</v>
      </c>
      <c r="AQ37" s="18" t="str">
        <f t="shared" si="12"/>
        <v>OK</v>
      </c>
      <c r="AR37" s="18" t="str">
        <f t="shared" si="5"/>
        <v>OK</v>
      </c>
      <c r="AS37" s="18" t="str">
        <f t="shared" si="13"/>
        <v>OK</v>
      </c>
      <c r="AT37" s="18" t="str">
        <f t="shared" si="14"/>
        <v>OK</v>
      </c>
      <c r="AU37" s="18" t="str">
        <f t="shared" si="15"/>
        <v>OK</v>
      </c>
      <c r="AV37" s="22" t="str">
        <f t="shared" si="8"/>
        <v>OK</v>
      </c>
      <c r="AW37" s="23" t="str">
        <f t="shared" si="16"/>
        <v>OK</v>
      </c>
    </row>
    <row r="38" spans="1:49" ht="15">
      <c r="A38" s="58">
        <f t="shared" si="0"/>
        <v>32</v>
      </c>
      <c r="B38" s="31" t="s">
        <v>90</v>
      </c>
      <c r="C38" s="24">
        <v>1</v>
      </c>
      <c r="D38" s="16"/>
      <c r="E38" s="24"/>
      <c r="F38" s="39">
        <v>1</v>
      </c>
      <c r="G38" s="32">
        <v>1</v>
      </c>
      <c r="H38" s="38">
        <v>1</v>
      </c>
      <c r="I38" s="32">
        <v>1</v>
      </c>
      <c r="J38" s="39">
        <v>1</v>
      </c>
      <c r="K38" s="32">
        <v>1</v>
      </c>
      <c r="L38" s="39">
        <v>1</v>
      </c>
      <c r="M38" s="32">
        <v>1</v>
      </c>
      <c r="N38" s="16">
        <v>1</v>
      </c>
      <c r="O38" s="42"/>
      <c r="P38" s="48"/>
      <c r="Q38" s="38"/>
      <c r="R38" s="48">
        <v>1</v>
      </c>
      <c r="S38" s="50">
        <v>1</v>
      </c>
      <c r="T38" s="38">
        <v>1</v>
      </c>
      <c r="U38" s="48">
        <v>1</v>
      </c>
      <c r="V38" s="50"/>
      <c r="W38" s="16"/>
      <c r="X38" s="38"/>
      <c r="Y38" s="32"/>
      <c r="Z38" s="50"/>
      <c r="AA38" s="17">
        <v>1</v>
      </c>
      <c r="AB38" s="24">
        <v>1</v>
      </c>
      <c r="AC38" s="50">
        <v>1</v>
      </c>
      <c r="AD38" s="17"/>
      <c r="AE38" s="24"/>
      <c r="AF38" s="50">
        <v>1</v>
      </c>
      <c r="AG38" s="50">
        <v>1</v>
      </c>
      <c r="AH38" s="50"/>
      <c r="AI38" s="53"/>
      <c r="AJ38" s="24"/>
      <c r="AK38" s="50">
        <v>1</v>
      </c>
      <c r="AL38" s="16">
        <v>1</v>
      </c>
      <c r="AM38" s="1"/>
      <c r="AN38" s="21" t="str">
        <f t="shared" si="1"/>
        <v>Finished</v>
      </c>
      <c r="AO38" s="18">
        <f t="shared" si="10"/>
        <v>32</v>
      </c>
      <c r="AP38" s="18" t="str">
        <f t="shared" si="11"/>
        <v>OK</v>
      </c>
      <c r="AQ38" s="18" t="str">
        <f t="shared" si="12"/>
        <v>OK</v>
      </c>
      <c r="AR38" s="18" t="str">
        <f t="shared" si="5"/>
        <v>OK</v>
      </c>
      <c r="AS38" s="18" t="str">
        <f t="shared" si="13"/>
        <v>OK</v>
      </c>
      <c r="AT38" s="18" t="str">
        <f t="shared" si="14"/>
        <v>OK</v>
      </c>
      <c r="AU38" s="18" t="str">
        <f t="shared" si="15"/>
        <v>OK</v>
      </c>
      <c r="AV38" s="22" t="str">
        <f t="shared" si="8"/>
        <v>OK</v>
      </c>
      <c r="AW38" s="23" t="str">
        <f t="shared" si="16"/>
        <v>OK</v>
      </c>
    </row>
    <row r="39" spans="1:49" ht="15">
      <c r="A39" s="58">
        <f t="shared" si="0"/>
        <v>33</v>
      </c>
      <c r="B39" s="31" t="s">
        <v>91</v>
      </c>
      <c r="C39" s="24">
        <v>1</v>
      </c>
      <c r="D39" s="16"/>
      <c r="E39" s="24"/>
      <c r="F39" s="39">
        <v>1</v>
      </c>
      <c r="G39" s="32">
        <v>1</v>
      </c>
      <c r="H39" s="38"/>
      <c r="I39" s="32">
        <v>1</v>
      </c>
      <c r="J39" s="39"/>
      <c r="K39" s="32"/>
      <c r="L39" s="39">
        <v>1</v>
      </c>
      <c r="M39" s="32">
        <v>1</v>
      </c>
      <c r="N39" s="16">
        <v>1</v>
      </c>
      <c r="O39" s="42"/>
      <c r="P39" s="48"/>
      <c r="Q39" s="38"/>
      <c r="R39" s="48"/>
      <c r="S39" s="50">
        <v>1</v>
      </c>
      <c r="T39" s="38">
        <v>1</v>
      </c>
      <c r="U39" s="48">
        <v>1</v>
      </c>
      <c r="V39" s="50">
        <v>1</v>
      </c>
      <c r="W39" s="16"/>
      <c r="X39" s="38"/>
      <c r="Y39" s="32"/>
      <c r="Z39" s="50"/>
      <c r="AA39" s="17">
        <v>1</v>
      </c>
      <c r="AB39" s="24">
        <v>1</v>
      </c>
      <c r="AC39" s="50">
        <v>1</v>
      </c>
      <c r="AD39" s="17">
        <v>1</v>
      </c>
      <c r="AE39" s="24"/>
      <c r="AF39" s="50">
        <v>1</v>
      </c>
      <c r="AG39" s="50">
        <v>1</v>
      </c>
      <c r="AH39" s="50"/>
      <c r="AI39" s="53"/>
      <c r="AJ39" s="24"/>
      <c r="AK39" s="50">
        <v>1</v>
      </c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10"/>
        <v>33</v>
      </c>
      <c r="AP39" s="18" t="str">
        <f t="shared" si="11"/>
        <v>OK</v>
      </c>
      <c r="AQ39" s="18" t="str">
        <f t="shared" si="12"/>
        <v>OK</v>
      </c>
      <c r="AR39" s="18" t="str">
        <f t="shared" si="5"/>
        <v>OK</v>
      </c>
      <c r="AS39" s="18" t="str">
        <f t="shared" si="13"/>
        <v>OK</v>
      </c>
      <c r="AT39" s="18" t="str">
        <f t="shared" si="14"/>
        <v>OK</v>
      </c>
      <c r="AU39" s="18" t="str">
        <f t="shared" si="15"/>
        <v>OK</v>
      </c>
      <c r="AV39" s="22" t="str">
        <f t="shared" si="8"/>
        <v>OK</v>
      </c>
      <c r="AW39" s="23" t="str">
        <f t="shared" si="16"/>
        <v>OK</v>
      </c>
    </row>
    <row r="40" spans="1:49" ht="15">
      <c r="A40" s="58">
        <f t="shared" si="0"/>
        <v>34</v>
      </c>
      <c r="B40" s="31" t="s">
        <v>92</v>
      </c>
      <c r="C40" s="24">
        <v>1</v>
      </c>
      <c r="D40" s="16"/>
      <c r="E40" s="24"/>
      <c r="F40" s="39">
        <v>1</v>
      </c>
      <c r="G40" s="32">
        <v>1</v>
      </c>
      <c r="H40" s="38">
        <v>1</v>
      </c>
      <c r="I40" s="32">
        <v>1</v>
      </c>
      <c r="J40" s="39">
        <v>1</v>
      </c>
      <c r="K40" s="32"/>
      <c r="L40" s="39">
        <v>1</v>
      </c>
      <c r="M40" s="32">
        <v>1</v>
      </c>
      <c r="N40" s="16"/>
      <c r="O40" s="42"/>
      <c r="P40" s="48"/>
      <c r="Q40" s="38"/>
      <c r="R40" s="48">
        <v>1</v>
      </c>
      <c r="S40" s="50">
        <v>1</v>
      </c>
      <c r="T40" s="38">
        <v>1</v>
      </c>
      <c r="U40" s="48"/>
      <c r="V40" s="50"/>
      <c r="W40" s="16"/>
      <c r="X40" s="38"/>
      <c r="Y40" s="32"/>
      <c r="Z40" s="50">
        <v>1</v>
      </c>
      <c r="AA40" s="17">
        <v>1</v>
      </c>
      <c r="AB40" s="24">
        <v>1</v>
      </c>
      <c r="AC40" s="50">
        <v>1</v>
      </c>
      <c r="AD40" s="17"/>
      <c r="AE40" s="24"/>
      <c r="AF40" s="50">
        <v>1</v>
      </c>
      <c r="AG40" s="50">
        <v>1</v>
      </c>
      <c r="AH40" s="50">
        <v>1</v>
      </c>
      <c r="AI40" s="53">
        <v>1</v>
      </c>
      <c r="AJ40" s="24"/>
      <c r="AK40" s="50">
        <v>1</v>
      </c>
      <c r="AL40" s="16"/>
      <c r="AM40" s="1"/>
      <c r="AN40" s="21" t="str">
        <f t="shared" si="17"/>
        <v>Finished</v>
      </c>
      <c r="AO40" s="18">
        <f t="shared" si="10"/>
        <v>34</v>
      </c>
      <c r="AP40" s="18" t="str">
        <f t="shared" si="11"/>
        <v>OK</v>
      </c>
      <c r="AQ40" s="18" t="str">
        <f t="shared" si="12"/>
        <v>OK</v>
      </c>
      <c r="AR40" s="18" t="str">
        <f t="shared" si="5"/>
        <v>OK</v>
      </c>
      <c r="AS40" s="18" t="str">
        <f t="shared" si="13"/>
        <v>OK</v>
      </c>
      <c r="AT40" s="18" t="str">
        <f t="shared" si="14"/>
        <v>OK</v>
      </c>
      <c r="AU40" s="18" t="str">
        <f t="shared" si="15"/>
        <v>OK</v>
      </c>
      <c r="AV40" s="22" t="str">
        <f t="shared" si="8"/>
        <v>OK</v>
      </c>
      <c r="AW40" s="23" t="str">
        <f t="shared" si="16"/>
        <v>OK</v>
      </c>
    </row>
    <row r="41" spans="1:49" ht="15">
      <c r="A41" s="58">
        <f t="shared" si="0"/>
        <v>35</v>
      </c>
      <c r="B41" s="31" t="s">
        <v>1</v>
      </c>
      <c r="C41" s="24">
        <v>1</v>
      </c>
      <c r="D41" s="16"/>
      <c r="E41" s="24">
        <v>1</v>
      </c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>
        <v>1</v>
      </c>
      <c r="S41" s="50">
        <v>1</v>
      </c>
      <c r="T41" s="38">
        <v>1</v>
      </c>
      <c r="U41" s="48"/>
      <c r="V41" s="50"/>
      <c r="W41" s="16"/>
      <c r="X41" s="38"/>
      <c r="Y41" s="32"/>
      <c r="Z41" s="50">
        <v>1</v>
      </c>
      <c r="AA41" s="17">
        <v>1</v>
      </c>
      <c r="AB41" s="24"/>
      <c r="AC41" s="50"/>
      <c r="AD41" s="17">
        <v>1</v>
      </c>
      <c r="AE41" s="24"/>
      <c r="AF41" s="50"/>
      <c r="AG41" s="50">
        <v>1</v>
      </c>
      <c r="AH41" s="50"/>
      <c r="AI41" s="53"/>
      <c r="AJ41" s="24"/>
      <c r="AK41" s="50">
        <v>1</v>
      </c>
      <c r="AL41" s="16"/>
      <c r="AM41" s="1"/>
      <c r="AN41" s="21" t="str">
        <f t="shared" si="17"/>
        <v>Finished</v>
      </c>
      <c r="AO41" s="18">
        <f t="shared" si="10"/>
        <v>35</v>
      </c>
      <c r="AP41" s="18" t="str">
        <f t="shared" si="11"/>
        <v>OK</v>
      </c>
      <c r="AQ41" s="18" t="str">
        <f t="shared" si="12"/>
        <v>OK</v>
      </c>
      <c r="AR41" s="18" t="str">
        <f t="shared" si="5"/>
        <v>OK</v>
      </c>
      <c r="AS41" s="18" t="str">
        <f t="shared" si="13"/>
        <v>OK</v>
      </c>
      <c r="AT41" s="18" t="str">
        <f t="shared" si="14"/>
        <v>OK</v>
      </c>
      <c r="AU41" s="18" t="str">
        <f t="shared" si="15"/>
        <v>OK</v>
      </c>
      <c r="AV41" s="22" t="str">
        <f t="shared" si="8"/>
        <v>OK</v>
      </c>
      <c r="AW41" s="23" t="str">
        <f t="shared" si="16"/>
        <v>OK</v>
      </c>
    </row>
    <row r="42" spans="1:49" ht="15">
      <c r="A42" s="58">
        <f t="shared" si="0"/>
        <v>36</v>
      </c>
      <c r="B42" s="31" t="s">
        <v>2</v>
      </c>
      <c r="C42" s="24">
        <v>1</v>
      </c>
      <c r="D42" s="16"/>
      <c r="E42" s="24">
        <v>1</v>
      </c>
      <c r="F42" s="39"/>
      <c r="G42" s="32"/>
      <c r="H42" s="38"/>
      <c r="I42" s="32"/>
      <c r="J42" s="39"/>
      <c r="K42" s="32"/>
      <c r="L42" s="39"/>
      <c r="M42" s="32"/>
      <c r="N42" s="16"/>
      <c r="O42" s="42">
        <v>1</v>
      </c>
      <c r="P42" s="48">
        <v>1</v>
      </c>
      <c r="Q42" s="38">
        <v>1</v>
      </c>
      <c r="R42" s="48">
        <v>1</v>
      </c>
      <c r="S42" s="50"/>
      <c r="T42" s="38"/>
      <c r="U42" s="48"/>
      <c r="V42" s="50"/>
      <c r="W42" s="16"/>
      <c r="X42" s="38">
        <v>1</v>
      </c>
      <c r="Y42" s="32">
        <v>1</v>
      </c>
      <c r="Z42" s="50">
        <v>1</v>
      </c>
      <c r="AA42" s="17"/>
      <c r="AB42" s="24"/>
      <c r="AC42" s="50"/>
      <c r="AD42" s="17">
        <v>1</v>
      </c>
      <c r="AE42" s="24"/>
      <c r="AF42" s="50">
        <v>1</v>
      </c>
      <c r="AG42" s="50">
        <v>1</v>
      </c>
      <c r="AH42" s="50"/>
      <c r="AI42" s="53"/>
      <c r="AJ42" s="24"/>
      <c r="AK42" s="50">
        <v>1</v>
      </c>
      <c r="AL42" s="16"/>
      <c r="AM42" s="1"/>
      <c r="AN42" s="21" t="str">
        <f t="shared" si="17"/>
        <v>Finished</v>
      </c>
      <c r="AO42" s="18">
        <f t="shared" si="10"/>
        <v>36</v>
      </c>
      <c r="AP42" s="18" t="str">
        <f t="shared" si="11"/>
        <v>OK</v>
      </c>
      <c r="AQ42" s="18" t="str">
        <f t="shared" si="12"/>
        <v>OK</v>
      </c>
      <c r="AR42" s="18" t="str">
        <f t="shared" si="5"/>
        <v>OK</v>
      </c>
      <c r="AS42" s="18" t="str">
        <f t="shared" si="13"/>
        <v>OK</v>
      </c>
      <c r="AT42" s="18" t="str">
        <f t="shared" si="14"/>
        <v>OK</v>
      </c>
      <c r="AU42" s="18" t="str">
        <f t="shared" si="15"/>
        <v>OK</v>
      </c>
      <c r="AV42" s="22" t="str">
        <f t="shared" si="8"/>
        <v>OK</v>
      </c>
      <c r="AW42" s="23" t="str">
        <f t="shared" si="16"/>
        <v>OK</v>
      </c>
    </row>
    <row r="43" spans="1:49" ht="15">
      <c r="A43" s="58">
        <f t="shared" si="0"/>
        <v>37</v>
      </c>
      <c r="B43" s="31" t="s">
        <v>77</v>
      </c>
      <c r="C43" s="24">
        <v>1</v>
      </c>
      <c r="D43" s="16"/>
      <c r="E43" s="24"/>
      <c r="F43" s="39">
        <v>1</v>
      </c>
      <c r="G43" s="32">
        <v>1</v>
      </c>
      <c r="H43" s="38"/>
      <c r="I43" s="32"/>
      <c r="J43" s="39">
        <v>1</v>
      </c>
      <c r="K43" s="32">
        <v>1</v>
      </c>
      <c r="L43" s="39"/>
      <c r="M43" s="32"/>
      <c r="N43" s="16"/>
      <c r="O43" s="42"/>
      <c r="P43" s="48"/>
      <c r="Q43" s="38"/>
      <c r="R43" s="48"/>
      <c r="S43" s="50">
        <v>1</v>
      </c>
      <c r="T43" s="38">
        <v>1</v>
      </c>
      <c r="U43" s="48">
        <v>1</v>
      </c>
      <c r="V43" s="50"/>
      <c r="W43" s="16"/>
      <c r="X43" s="38"/>
      <c r="Y43" s="32"/>
      <c r="Z43" s="50"/>
      <c r="AA43" s="17">
        <v>1</v>
      </c>
      <c r="AB43" s="24"/>
      <c r="AC43" s="50">
        <v>1</v>
      </c>
      <c r="AD43" s="17">
        <v>1</v>
      </c>
      <c r="AE43" s="24"/>
      <c r="AF43" s="50"/>
      <c r="AG43" s="50">
        <v>1</v>
      </c>
      <c r="AH43" s="50"/>
      <c r="AI43" s="53"/>
      <c r="AJ43" s="24"/>
      <c r="AK43" s="50">
        <v>1</v>
      </c>
      <c r="AL43" s="16"/>
      <c r="AM43" s="1"/>
      <c r="AN43" s="21" t="str">
        <f t="shared" si="17"/>
        <v>Finished</v>
      </c>
      <c r="AO43" s="18">
        <f t="shared" si="10"/>
        <v>37</v>
      </c>
      <c r="AP43" s="18" t="str">
        <f t="shared" si="11"/>
        <v>OK</v>
      </c>
      <c r="AQ43" s="18" t="str">
        <f t="shared" si="12"/>
        <v>OK</v>
      </c>
      <c r="AR43" s="18" t="str">
        <f t="shared" si="5"/>
        <v>OK</v>
      </c>
      <c r="AS43" s="18" t="str">
        <f t="shared" si="13"/>
        <v>OK</v>
      </c>
      <c r="AT43" s="18" t="str">
        <f t="shared" si="14"/>
        <v>OK</v>
      </c>
      <c r="AU43" s="18" t="str">
        <f t="shared" si="15"/>
        <v>OK</v>
      </c>
      <c r="AV43" s="22" t="str">
        <f t="shared" si="8"/>
        <v>OK</v>
      </c>
      <c r="AW43" s="23" t="str">
        <f t="shared" si="16"/>
        <v>OK</v>
      </c>
    </row>
    <row r="44" spans="1:49" ht="15">
      <c r="A44" s="58">
        <f t="shared" si="0"/>
        <v>38</v>
      </c>
      <c r="B44" s="31" t="s">
        <v>78</v>
      </c>
      <c r="C44" s="24">
        <v>1</v>
      </c>
      <c r="D44" s="16"/>
      <c r="E44" s="24"/>
      <c r="F44" s="39">
        <v>1</v>
      </c>
      <c r="G44" s="32">
        <v>1</v>
      </c>
      <c r="H44" s="38"/>
      <c r="I44" s="32"/>
      <c r="J44" s="39">
        <v>1</v>
      </c>
      <c r="K44" s="32">
        <v>1</v>
      </c>
      <c r="L44" s="39">
        <v>1</v>
      </c>
      <c r="M44" s="32"/>
      <c r="N44" s="16"/>
      <c r="O44" s="42"/>
      <c r="P44" s="48"/>
      <c r="Q44" s="38"/>
      <c r="R44" s="48"/>
      <c r="S44" s="50">
        <v>1</v>
      </c>
      <c r="T44" s="38">
        <v>1</v>
      </c>
      <c r="U44" s="48">
        <v>1</v>
      </c>
      <c r="V44" s="50">
        <v>1</v>
      </c>
      <c r="W44" s="16"/>
      <c r="X44" s="38"/>
      <c r="Y44" s="32"/>
      <c r="Z44" s="50"/>
      <c r="AA44" s="17">
        <v>1</v>
      </c>
      <c r="AB44" s="24"/>
      <c r="AC44" s="50"/>
      <c r="AD44" s="17">
        <v>1</v>
      </c>
      <c r="AE44" s="24"/>
      <c r="AF44" s="50"/>
      <c r="AG44" s="50">
        <v>1</v>
      </c>
      <c r="AH44" s="50"/>
      <c r="AI44" s="53"/>
      <c r="AJ44" s="24"/>
      <c r="AK44" s="50">
        <v>1</v>
      </c>
      <c r="AL44" s="16"/>
      <c r="AM44" s="1"/>
      <c r="AN44" s="21" t="str">
        <f t="shared" si="17"/>
        <v>Finished</v>
      </c>
      <c r="AO44" s="18">
        <f t="shared" si="10"/>
        <v>38</v>
      </c>
      <c r="AP44" s="18" t="str">
        <f t="shared" si="11"/>
        <v>OK</v>
      </c>
      <c r="AQ44" s="18" t="str">
        <f t="shared" si="12"/>
        <v>OK</v>
      </c>
      <c r="AR44" s="18" t="str">
        <f t="shared" si="5"/>
        <v>OK</v>
      </c>
      <c r="AS44" s="18" t="str">
        <f t="shared" si="13"/>
        <v>OK</v>
      </c>
      <c r="AT44" s="18" t="str">
        <f t="shared" si="14"/>
        <v>OK</v>
      </c>
      <c r="AU44" s="18" t="str">
        <f t="shared" si="15"/>
        <v>OK</v>
      </c>
      <c r="AV44" s="22" t="str">
        <f t="shared" si="8"/>
        <v>OK</v>
      </c>
      <c r="AW44" s="23" t="str">
        <f t="shared" si="16"/>
        <v>OK</v>
      </c>
    </row>
    <row r="45" spans="1:49" ht="15">
      <c r="A45" s="58">
        <f t="shared" si="0"/>
        <v>39</v>
      </c>
      <c r="B45" s="31" t="s">
        <v>79</v>
      </c>
      <c r="C45" s="24">
        <v>1</v>
      </c>
      <c r="D45" s="16"/>
      <c r="E45" s="24">
        <v>1</v>
      </c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>
        <v>1</v>
      </c>
      <c r="T45" s="38">
        <v>1</v>
      </c>
      <c r="U45" s="48">
        <v>1</v>
      </c>
      <c r="V45" s="50"/>
      <c r="W45" s="16"/>
      <c r="X45" s="38"/>
      <c r="Y45" s="32"/>
      <c r="Z45" s="50">
        <v>1</v>
      </c>
      <c r="AA45" s="17">
        <v>1</v>
      </c>
      <c r="AB45" s="24"/>
      <c r="AC45" s="50">
        <v>1</v>
      </c>
      <c r="AD45" s="17">
        <v>1</v>
      </c>
      <c r="AE45" s="24"/>
      <c r="AF45" s="50">
        <v>1</v>
      </c>
      <c r="AG45" s="50">
        <v>1</v>
      </c>
      <c r="AH45" s="50"/>
      <c r="AI45" s="53"/>
      <c r="AJ45" s="24"/>
      <c r="AK45" s="50">
        <v>1</v>
      </c>
      <c r="AL45" s="16"/>
      <c r="AM45" s="1"/>
      <c r="AN45" s="21" t="str">
        <f t="shared" si="17"/>
        <v>Finished</v>
      </c>
      <c r="AO45" s="18">
        <f t="shared" si="10"/>
        <v>39</v>
      </c>
      <c r="AP45" s="18" t="str">
        <f t="shared" si="11"/>
        <v>OK</v>
      </c>
      <c r="AQ45" s="18" t="str">
        <f t="shared" si="12"/>
        <v>OK</v>
      </c>
      <c r="AR45" s="18" t="str">
        <f t="shared" si="5"/>
        <v>OK</v>
      </c>
      <c r="AS45" s="18" t="str">
        <f t="shared" si="13"/>
        <v>OK</v>
      </c>
      <c r="AT45" s="18" t="str">
        <f t="shared" si="14"/>
        <v>OK</v>
      </c>
      <c r="AU45" s="18" t="str">
        <f t="shared" si="15"/>
        <v>OK</v>
      </c>
      <c r="AV45" s="22" t="str">
        <f t="shared" si="8"/>
        <v>OK</v>
      </c>
      <c r="AW45" s="23" t="str">
        <f t="shared" si="16"/>
        <v>OK</v>
      </c>
    </row>
    <row r="46" spans="1:49" ht="15">
      <c r="A46" s="58">
        <f t="shared" si="0"/>
        <v>40</v>
      </c>
      <c r="B46" s="31" t="s">
        <v>80</v>
      </c>
      <c r="C46" s="24">
        <v>1</v>
      </c>
      <c r="D46" s="16"/>
      <c r="E46" s="24"/>
      <c r="F46" s="39">
        <v>1</v>
      </c>
      <c r="G46" s="32">
        <v>1</v>
      </c>
      <c r="H46" s="38"/>
      <c r="I46" s="32"/>
      <c r="J46" s="39">
        <v>1</v>
      </c>
      <c r="K46" s="32">
        <v>1</v>
      </c>
      <c r="L46" s="39">
        <v>1</v>
      </c>
      <c r="M46" s="32"/>
      <c r="N46" s="16"/>
      <c r="O46" s="42"/>
      <c r="P46" s="48"/>
      <c r="Q46" s="38"/>
      <c r="R46" s="48"/>
      <c r="S46" s="50">
        <v>1</v>
      </c>
      <c r="T46" s="38">
        <v>1</v>
      </c>
      <c r="U46" s="48">
        <v>1</v>
      </c>
      <c r="V46" s="50"/>
      <c r="W46" s="16"/>
      <c r="X46" s="38"/>
      <c r="Y46" s="32"/>
      <c r="Z46" s="50">
        <v>1</v>
      </c>
      <c r="AA46" s="17">
        <v>1</v>
      </c>
      <c r="AB46" s="24"/>
      <c r="AC46" s="50">
        <v>1</v>
      </c>
      <c r="AD46" s="17">
        <v>1</v>
      </c>
      <c r="AE46" s="24"/>
      <c r="AF46" s="50">
        <v>1</v>
      </c>
      <c r="AG46" s="50">
        <v>1</v>
      </c>
      <c r="AH46" s="50"/>
      <c r="AI46" s="53"/>
      <c r="AJ46" s="24"/>
      <c r="AK46" s="50">
        <v>1</v>
      </c>
      <c r="AL46" s="16"/>
      <c r="AM46" s="1"/>
      <c r="AN46" s="21" t="str">
        <f t="shared" si="17"/>
        <v>Finished</v>
      </c>
      <c r="AO46" s="18">
        <f t="shared" si="10"/>
        <v>40</v>
      </c>
      <c r="AP46" s="18" t="str">
        <f t="shared" si="11"/>
        <v>OK</v>
      </c>
      <c r="AQ46" s="18" t="str">
        <f t="shared" si="12"/>
        <v>OK</v>
      </c>
      <c r="AR46" s="18" t="str">
        <f t="shared" si="5"/>
        <v>OK</v>
      </c>
      <c r="AS46" s="18" t="str">
        <f t="shared" si="13"/>
        <v>OK</v>
      </c>
      <c r="AT46" s="18" t="str">
        <f t="shared" si="14"/>
        <v>OK</v>
      </c>
      <c r="AU46" s="18" t="str">
        <f t="shared" si="15"/>
        <v>OK</v>
      </c>
      <c r="AV46" s="22" t="str">
        <f t="shared" si="8"/>
        <v>OK</v>
      </c>
      <c r="AW46" s="23" t="str">
        <f t="shared" si="16"/>
        <v>OK</v>
      </c>
    </row>
    <row r="47" spans="1:49" ht="15">
      <c r="A47" s="58">
        <f t="shared" si="0"/>
        <v>41</v>
      </c>
      <c r="B47" s="31" t="s">
        <v>81</v>
      </c>
      <c r="C47" s="24">
        <v>1</v>
      </c>
      <c r="D47" s="16"/>
      <c r="E47" s="24">
        <v>1</v>
      </c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>
        <v>1</v>
      </c>
      <c r="R47" s="48">
        <v>1</v>
      </c>
      <c r="S47" s="50">
        <v>1</v>
      </c>
      <c r="T47" s="38"/>
      <c r="U47" s="48"/>
      <c r="V47" s="50"/>
      <c r="W47" s="16"/>
      <c r="X47" s="38"/>
      <c r="Y47" s="32">
        <v>1</v>
      </c>
      <c r="Z47" s="50">
        <v>1</v>
      </c>
      <c r="AA47" s="17"/>
      <c r="AB47" s="24"/>
      <c r="AC47" s="50"/>
      <c r="AD47" s="17">
        <v>1</v>
      </c>
      <c r="AE47" s="24"/>
      <c r="AF47" s="50">
        <v>1</v>
      </c>
      <c r="AG47" s="50">
        <v>1</v>
      </c>
      <c r="AH47" s="50"/>
      <c r="AI47" s="53"/>
      <c r="AJ47" s="24"/>
      <c r="AK47" s="50">
        <v>1</v>
      </c>
      <c r="AL47" s="16"/>
      <c r="AM47" s="1"/>
      <c r="AN47" s="21" t="str">
        <f t="shared" si="17"/>
        <v>Finished</v>
      </c>
      <c r="AO47" s="18">
        <f t="shared" si="10"/>
        <v>41</v>
      </c>
      <c r="AP47" s="18" t="str">
        <f t="shared" si="11"/>
        <v>OK</v>
      </c>
      <c r="AQ47" s="18" t="str">
        <f t="shared" si="12"/>
        <v>OK</v>
      </c>
      <c r="AR47" s="18" t="str">
        <f t="shared" si="5"/>
        <v>OK</v>
      </c>
      <c r="AS47" s="18" t="str">
        <f t="shared" si="13"/>
        <v>OK</v>
      </c>
      <c r="AT47" s="18" t="str">
        <f t="shared" si="14"/>
        <v>OK</v>
      </c>
      <c r="AU47" s="18" t="str">
        <f t="shared" si="15"/>
        <v>OK</v>
      </c>
      <c r="AV47" s="22" t="str">
        <f t="shared" si="8"/>
        <v>OK</v>
      </c>
      <c r="AW47" s="23" t="str">
        <f t="shared" si="16"/>
        <v>OK</v>
      </c>
    </row>
    <row r="48" spans="1:49" ht="15">
      <c r="A48" s="58">
        <f t="shared" si="0"/>
        <v>42</v>
      </c>
      <c r="B48" s="31" t="s">
        <v>82</v>
      </c>
      <c r="C48" s="24">
        <v>1</v>
      </c>
      <c r="D48" s="16"/>
      <c r="E48" s="24">
        <v>1</v>
      </c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>
        <v>1</v>
      </c>
      <c r="S48" s="50">
        <v>1</v>
      </c>
      <c r="T48" s="38"/>
      <c r="U48" s="48"/>
      <c r="V48" s="50"/>
      <c r="W48" s="16"/>
      <c r="X48" s="38"/>
      <c r="Y48" s="32"/>
      <c r="Z48" s="50"/>
      <c r="AA48" s="17">
        <v>1</v>
      </c>
      <c r="AB48" s="24">
        <v>1</v>
      </c>
      <c r="AC48" s="50"/>
      <c r="AD48" s="17"/>
      <c r="AE48" s="24"/>
      <c r="AF48" s="50">
        <v>1</v>
      </c>
      <c r="AG48" s="50"/>
      <c r="AH48" s="50"/>
      <c r="AI48" s="53"/>
      <c r="AJ48" s="24"/>
      <c r="AK48" s="50">
        <v>1</v>
      </c>
      <c r="AL48" s="16"/>
      <c r="AM48" s="1"/>
      <c r="AN48" s="21" t="str">
        <f t="shared" si="17"/>
        <v>Finished</v>
      </c>
      <c r="AO48" s="18">
        <f t="shared" si="10"/>
        <v>42</v>
      </c>
      <c r="AP48" s="18" t="str">
        <f t="shared" si="11"/>
        <v>OK</v>
      </c>
      <c r="AQ48" s="18" t="str">
        <f t="shared" si="12"/>
        <v>OK</v>
      </c>
      <c r="AR48" s="18" t="str">
        <f t="shared" si="5"/>
        <v>OK</v>
      </c>
      <c r="AS48" s="18" t="str">
        <f t="shared" si="13"/>
        <v>OK</v>
      </c>
      <c r="AT48" s="18" t="str">
        <f t="shared" si="14"/>
        <v>OK</v>
      </c>
      <c r="AU48" s="18" t="str">
        <f t="shared" si="15"/>
        <v>OK</v>
      </c>
      <c r="AV48" s="22" t="str">
        <f t="shared" si="8"/>
        <v>OK</v>
      </c>
      <c r="AW48" s="23" t="str">
        <f t="shared" si="16"/>
        <v>OK</v>
      </c>
    </row>
    <row r="49" spans="1:49" ht="15">
      <c r="A49" s="58">
        <f t="shared" si="0"/>
        <v>43</v>
      </c>
      <c r="B49" s="31" t="s">
        <v>117</v>
      </c>
      <c r="C49" s="24">
        <v>1</v>
      </c>
      <c r="D49" s="16"/>
      <c r="E49" s="24">
        <v>1</v>
      </c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>
        <v>1</v>
      </c>
      <c r="T49" s="38">
        <v>1</v>
      </c>
      <c r="U49" s="48">
        <v>1</v>
      </c>
      <c r="V49" s="50">
        <v>1</v>
      </c>
      <c r="W49" s="16">
        <v>1</v>
      </c>
      <c r="X49" s="38"/>
      <c r="Y49" s="32"/>
      <c r="Z49" s="50"/>
      <c r="AA49" s="17">
        <v>1</v>
      </c>
      <c r="AB49" s="24"/>
      <c r="AC49" s="50">
        <v>1</v>
      </c>
      <c r="AD49" s="17">
        <v>1</v>
      </c>
      <c r="AE49" s="24"/>
      <c r="AF49" s="50">
        <v>1</v>
      </c>
      <c r="AG49" s="50"/>
      <c r="AH49" s="50"/>
      <c r="AI49" s="53"/>
      <c r="AJ49" s="24"/>
      <c r="AK49" s="50">
        <v>1</v>
      </c>
      <c r="AL49" s="16"/>
      <c r="AM49" s="1"/>
      <c r="AN49" s="21" t="str">
        <f t="shared" si="17"/>
        <v>Finished</v>
      </c>
      <c r="AO49" s="18">
        <f t="shared" si="10"/>
        <v>43</v>
      </c>
      <c r="AP49" s="18" t="str">
        <f t="shared" si="11"/>
        <v>OK</v>
      </c>
      <c r="AQ49" s="18" t="str">
        <f t="shared" si="12"/>
        <v>OK</v>
      </c>
      <c r="AR49" s="18" t="str">
        <f t="shared" si="5"/>
        <v>OK</v>
      </c>
      <c r="AS49" s="18" t="str">
        <f t="shared" si="13"/>
        <v>OK</v>
      </c>
      <c r="AT49" s="18" t="str">
        <f t="shared" si="14"/>
        <v>OK</v>
      </c>
      <c r="AU49" s="18" t="str">
        <f t="shared" si="15"/>
        <v>OK</v>
      </c>
      <c r="AV49" s="22" t="str">
        <f t="shared" si="8"/>
        <v>OK</v>
      </c>
      <c r="AW49" s="23" t="str">
        <f t="shared" si="16"/>
        <v>OK</v>
      </c>
    </row>
    <row r="50" spans="1:49" ht="15">
      <c r="A50" s="58">
        <f t="shared" si="0"/>
        <v>44</v>
      </c>
      <c r="B50" s="31" t="s">
        <v>116</v>
      </c>
      <c r="C50" s="24">
        <v>1</v>
      </c>
      <c r="D50" s="16"/>
      <c r="E50" s="24"/>
      <c r="F50" s="39">
        <v>1</v>
      </c>
      <c r="G50" s="32">
        <v>1</v>
      </c>
      <c r="H50" s="38">
        <v>1</v>
      </c>
      <c r="I50" s="32"/>
      <c r="J50" s="39">
        <v>1</v>
      </c>
      <c r="K50" s="32">
        <v>1</v>
      </c>
      <c r="L50" s="39"/>
      <c r="M50" s="32"/>
      <c r="N50" s="16"/>
      <c r="O50" s="42"/>
      <c r="P50" s="48"/>
      <c r="Q50" s="38"/>
      <c r="R50" s="48">
        <v>1</v>
      </c>
      <c r="S50" s="50">
        <v>1</v>
      </c>
      <c r="T50" s="38"/>
      <c r="U50" s="48"/>
      <c r="V50" s="50"/>
      <c r="W50" s="16"/>
      <c r="X50" s="38"/>
      <c r="Y50" s="32"/>
      <c r="Z50" s="50"/>
      <c r="AA50" s="17">
        <v>1</v>
      </c>
      <c r="AB50" s="24"/>
      <c r="AC50" s="50"/>
      <c r="AD50" s="17">
        <v>1</v>
      </c>
      <c r="AE50" s="24"/>
      <c r="AF50" s="50">
        <v>1</v>
      </c>
      <c r="AG50" s="50">
        <v>1</v>
      </c>
      <c r="AH50" s="50">
        <v>1</v>
      </c>
      <c r="AI50" s="53"/>
      <c r="AJ50" s="24"/>
      <c r="AK50" s="50">
        <v>1</v>
      </c>
      <c r="AL50" s="16"/>
      <c r="AM50" s="1"/>
      <c r="AN50" s="21" t="str">
        <f t="shared" si="17"/>
        <v>Finished</v>
      </c>
      <c r="AO50" s="18">
        <f t="shared" si="10"/>
        <v>44</v>
      </c>
      <c r="AP50" s="18" t="str">
        <f t="shared" si="11"/>
        <v>OK</v>
      </c>
      <c r="AQ50" s="18" t="str">
        <f t="shared" si="12"/>
        <v>OK</v>
      </c>
      <c r="AR50" s="18" t="str">
        <f t="shared" si="5"/>
        <v>OK</v>
      </c>
      <c r="AS50" s="18" t="str">
        <f t="shared" si="13"/>
        <v>OK</v>
      </c>
      <c r="AT50" s="18" t="str">
        <f t="shared" si="14"/>
        <v>OK</v>
      </c>
      <c r="AU50" s="18" t="str">
        <f t="shared" si="15"/>
        <v>OK</v>
      </c>
      <c r="AV50" s="22" t="str">
        <f t="shared" si="8"/>
        <v>OK</v>
      </c>
      <c r="AW50" s="23" t="str">
        <f t="shared" si="16"/>
        <v>OK</v>
      </c>
    </row>
    <row r="51" spans="1:49" ht="15">
      <c r="A51" s="58">
        <f t="shared" si="0"/>
        <v>45</v>
      </c>
      <c r="B51" s="31" t="s">
        <v>118</v>
      </c>
      <c r="C51" s="24">
        <v>1</v>
      </c>
      <c r="D51" s="16"/>
      <c r="E51" s="24"/>
      <c r="F51" s="39">
        <v>1</v>
      </c>
      <c r="G51" s="32">
        <v>1</v>
      </c>
      <c r="H51" s="38">
        <v>1</v>
      </c>
      <c r="I51" s="32">
        <v>1</v>
      </c>
      <c r="J51" s="39">
        <v>1</v>
      </c>
      <c r="K51" s="32">
        <v>1</v>
      </c>
      <c r="L51" s="39">
        <v>1</v>
      </c>
      <c r="M51" s="32">
        <v>1</v>
      </c>
      <c r="N51" s="16">
        <v>1</v>
      </c>
      <c r="O51" s="42"/>
      <c r="P51" s="48"/>
      <c r="Q51" s="38"/>
      <c r="R51" s="48"/>
      <c r="S51" s="50">
        <v>1</v>
      </c>
      <c r="T51" s="38">
        <v>1</v>
      </c>
      <c r="U51" s="48">
        <v>1</v>
      </c>
      <c r="V51" s="50"/>
      <c r="W51" s="16"/>
      <c r="X51" s="38"/>
      <c r="Y51" s="32"/>
      <c r="Z51" s="50">
        <v>1</v>
      </c>
      <c r="AA51" s="17">
        <v>1</v>
      </c>
      <c r="AB51" s="24"/>
      <c r="AC51" s="50"/>
      <c r="AD51" s="17">
        <v>1</v>
      </c>
      <c r="AE51" s="24"/>
      <c r="AF51" s="50"/>
      <c r="AG51" s="50">
        <v>1</v>
      </c>
      <c r="AH51" s="50"/>
      <c r="AI51" s="53"/>
      <c r="AJ51" s="24"/>
      <c r="AK51" s="50">
        <v>1</v>
      </c>
      <c r="AL51" s="16"/>
      <c r="AM51" s="1"/>
      <c r="AN51" s="21" t="str">
        <f t="shared" si="17"/>
        <v>Finished</v>
      </c>
      <c r="AO51" s="18">
        <f t="shared" si="10"/>
        <v>45</v>
      </c>
      <c r="AP51" s="18" t="str">
        <f t="shared" si="11"/>
        <v>OK</v>
      </c>
      <c r="AQ51" s="18" t="str">
        <f t="shared" si="12"/>
        <v>OK</v>
      </c>
      <c r="AR51" s="18" t="str">
        <f t="shared" si="5"/>
        <v>OK</v>
      </c>
      <c r="AS51" s="18" t="str">
        <f t="shared" si="13"/>
        <v>OK</v>
      </c>
      <c r="AT51" s="18" t="str">
        <f t="shared" si="14"/>
        <v>OK</v>
      </c>
      <c r="AU51" s="18" t="str">
        <f t="shared" si="15"/>
        <v>OK</v>
      </c>
      <c r="AV51" s="22" t="str">
        <f t="shared" si="8"/>
        <v>OK</v>
      </c>
      <c r="AW51" s="23" t="str">
        <f t="shared" si="16"/>
        <v>OK</v>
      </c>
    </row>
    <row r="52" spans="1:49" ht="15">
      <c r="A52" s="58">
        <f t="shared" si="0"/>
        <v>46</v>
      </c>
      <c r="B52" s="31" t="s">
        <v>120</v>
      </c>
      <c r="C52" s="24">
        <v>1</v>
      </c>
      <c r="D52" s="16"/>
      <c r="E52" s="24">
        <v>1</v>
      </c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>
        <v>1</v>
      </c>
      <c r="U52" s="48">
        <v>1</v>
      </c>
      <c r="V52" s="50">
        <v>1</v>
      </c>
      <c r="W52" s="16"/>
      <c r="X52" s="38"/>
      <c r="Y52" s="32"/>
      <c r="Z52" s="50"/>
      <c r="AA52" s="17">
        <v>1</v>
      </c>
      <c r="AB52" s="24"/>
      <c r="AC52" s="50">
        <v>1</v>
      </c>
      <c r="AD52" s="17">
        <v>1</v>
      </c>
      <c r="AE52" s="24"/>
      <c r="AF52" s="50">
        <v>1</v>
      </c>
      <c r="AG52" s="50"/>
      <c r="AH52" s="50"/>
      <c r="AI52" s="53"/>
      <c r="AJ52" s="24"/>
      <c r="AK52" s="50">
        <v>1</v>
      </c>
      <c r="AL52" s="16"/>
      <c r="AM52" s="1"/>
      <c r="AN52" s="21" t="str">
        <f t="shared" si="17"/>
        <v>Finished</v>
      </c>
      <c r="AO52" s="18">
        <f t="shared" si="10"/>
        <v>46</v>
      </c>
      <c r="AP52" s="18" t="str">
        <f t="shared" si="11"/>
        <v>OK</v>
      </c>
      <c r="AQ52" s="18" t="str">
        <f t="shared" si="12"/>
        <v>OK</v>
      </c>
      <c r="AR52" s="18" t="str">
        <f t="shared" si="5"/>
        <v>OK</v>
      </c>
      <c r="AS52" s="18" t="str">
        <f t="shared" si="13"/>
        <v>OK</v>
      </c>
      <c r="AT52" s="18" t="str">
        <f t="shared" si="14"/>
        <v>OK</v>
      </c>
      <c r="AU52" s="18" t="str">
        <f t="shared" si="15"/>
        <v>OK</v>
      </c>
      <c r="AV52" s="22" t="str">
        <f t="shared" si="8"/>
        <v>OK</v>
      </c>
      <c r="AW52" s="23" t="str">
        <f t="shared" si="16"/>
        <v>OK</v>
      </c>
    </row>
    <row r="53" spans="1:49" ht="15">
      <c r="A53" s="58">
        <f t="shared" si="0"/>
        <v>47</v>
      </c>
      <c r="B53" s="31" t="s">
        <v>121</v>
      </c>
      <c r="C53" s="24">
        <v>1</v>
      </c>
      <c r="D53" s="16"/>
      <c r="E53" s="24">
        <v>1</v>
      </c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>
        <v>1</v>
      </c>
      <c r="U53" s="48">
        <v>1</v>
      </c>
      <c r="V53" s="50">
        <v>1</v>
      </c>
      <c r="W53" s="16">
        <v>1</v>
      </c>
      <c r="X53" s="38"/>
      <c r="Y53" s="32"/>
      <c r="Z53" s="50"/>
      <c r="AA53" s="17">
        <v>1</v>
      </c>
      <c r="AB53" s="24"/>
      <c r="AC53" s="50"/>
      <c r="AD53" s="17">
        <v>1</v>
      </c>
      <c r="AE53" s="24"/>
      <c r="AF53" s="50"/>
      <c r="AG53" s="50">
        <v>1</v>
      </c>
      <c r="AH53" s="50">
        <v>1</v>
      </c>
      <c r="AI53" s="53"/>
      <c r="AJ53" s="24"/>
      <c r="AK53" s="50">
        <v>1</v>
      </c>
      <c r="AL53" s="16"/>
      <c r="AM53" s="1"/>
      <c r="AN53" s="21" t="str">
        <f t="shared" si="17"/>
        <v>Finished</v>
      </c>
      <c r="AO53" s="18">
        <f t="shared" si="10"/>
        <v>47</v>
      </c>
      <c r="AP53" s="18" t="str">
        <f t="shared" si="11"/>
        <v>OK</v>
      </c>
      <c r="AQ53" s="18" t="str">
        <f t="shared" si="12"/>
        <v>OK</v>
      </c>
      <c r="AR53" s="18" t="str">
        <f t="shared" si="5"/>
        <v>OK</v>
      </c>
      <c r="AS53" s="18" t="str">
        <f t="shared" si="13"/>
        <v>OK</v>
      </c>
      <c r="AT53" s="18" t="str">
        <f t="shared" si="14"/>
        <v>OK</v>
      </c>
      <c r="AU53" s="18" t="str">
        <f t="shared" si="15"/>
        <v>OK</v>
      </c>
      <c r="AV53" s="22" t="str">
        <f t="shared" si="8"/>
        <v>OK</v>
      </c>
      <c r="AW53" s="23" t="str">
        <f t="shared" si="16"/>
        <v>OK</v>
      </c>
    </row>
    <row r="54" spans="1:49" ht="15">
      <c r="A54" s="58">
        <f t="shared" si="0"/>
        <v>48</v>
      </c>
      <c r="B54" s="31" t="s">
        <v>122</v>
      </c>
      <c r="C54" s="24">
        <v>1</v>
      </c>
      <c r="D54" s="16"/>
      <c r="E54" s="24"/>
      <c r="F54" s="39">
        <v>1</v>
      </c>
      <c r="G54" s="32">
        <v>1</v>
      </c>
      <c r="H54" s="38"/>
      <c r="I54" s="32"/>
      <c r="J54" s="39">
        <v>1</v>
      </c>
      <c r="K54" s="32">
        <v>1</v>
      </c>
      <c r="L54" s="39">
        <v>1</v>
      </c>
      <c r="M54" s="32"/>
      <c r="N54" s="16"/>
      <c r="O54" s="42"/>
      <c r="P54" s="48"/>
      <c r="Q54" s="38">
        <v>1</v>
      </c>
      <c r="R54" s="48">
        <v>1</v>
      </c>
      <c r="S54" s="50">
        <v>1</v>
      </c>
      <c r="T54" s="38">
        <v>1</v>
      </c>
      <c r="U54" s="48"/>
      <c r="V54" s="50"/>
      <c r="W54" s="16"/>
      <c r="X54" s="38"/>
      <c r="Y54" s="32"/>
      <c r="Z54" s="50"/>
      <c r="AA54" s="17">
        <v>1</v>
      </c>
      <c r="AB54" s="24"/>
      <c r="AC54" s="50">
        <v>1</v>
      </c>
      <c r="AD54" s="17">
        <v>1</v>
      </c>
      <c r="AE54" s="24"/>
      <c r="AF54" s="50">
        <v>1</v>
      </c>
      <c r="AG54" s="50">
        <v>1</v>
      </c>
      <c r="AH54" s="50"/>
      <c r="AI54" s="53"/>
      <c r="AJ54" s="24"/>
      <c r="AK54" s="50">
        <v>1</v>
      </c>
      <c r="AL54" s="16"/>
      <c r="AM54" s="1"/>
      <c r="AN54" s="21" t="str">
        <f t="shared" si="17"/>
        <v>Finished</v>
      </c>
      <c r="AO54" s="18">
        <f t="shared" si="10"/>
        <v>48</v>
      </c>
      <c r="AP54" s="18" t="str">
        <f t="shared" si="11"/>
        <v>OK</v>
      </c>
      <c r="AQ54" s="18" t="str">
        <f t="shared" si="12"/>
        <v>OK</v>
      </c>
      <c r="AR54" s="18" t="str">
        <f t="shared" si="5"/>
        <v>OK</v>
      </c>
      <c r="AS54" s="18" t="str">
        <f t="shared" si="13"/>
        <v>OK</v>
      </c>
      <c r="AT54" s="18" t="str">
        <f t="shared" si="14"/>
        <v>OK</v>
      </c>
      <c r="AU54" s="18" t="str">
        <f t="shared" si="15"/>
        <v>OK</v>
      </c>
      <c r="AV54" s="22" t="str">
        <f t="shared" si="8"/>
        <v>OK</v>
      </c>
      <c r="AW54" s="23" t="str">
        <f t="shared" si="16"/>
        <v>OK</v>
      </c>
    </row>
    <row r="55" spans="1:49" ht="15">
      <c r="A55" s="58">
        <f t="shared" si="0"/>
        <v>49</v>
      </c>
      <c r="B55" s="31" t="s">
        <v>123</v>
      </c>
      <c r="C55" s="24">
        <v>1</v>
      </c>
      <c r="D55" s="16"/>
      <c r="E55" s="24"/>
      <c r="F55" s="39">
        <v>1</v>
      </c>
      <c r="G55" s="32">
        <v>1</v>
      </c>
      <c r="H55" s="38"/>
      <c r="I55" s="32"/>
      <c r="J55" s="39">
        <v>1</v>
      </c>
      <c r="K55" s="32">
        <v>1</v>
      </c>
      <c r="L55" s="39"/>
      <c r="M55" s="32"/>
      <c r="N55" s="16"/>
      <c r="O55" s="42"/>
      <c r="P55" s="48"/>
      <c r="Q55" s="38"/>
      <c r="R55" s="48"/>
      <c r="S55" s="50"/>
      <c r="T55" s="38">
        <v>1</v>
      </c>
      <c r="U55" s="48"/>
      <c r="V55" s="50"/>
      <c r="W55" s="16"/>
      <c r="X55" s="38"/>
      <c r="Y55" s="32"/>
      <c r="Z55" s="50">
        <v>1</v>
      </c>
      <c r="AA55" s="17">
        <v>1</v>
      </c>
      <c r="AB55" s="24"/>
      <c r="AC55" s="50"/>
      <c r="AD55" s="17">
        <v>1</v>
      </c>
      <c r="AE55" s="24"/>
      <c r="AF55" s="50"/>
      <c r="AG55" s="50">
        <v>1</v>
      </c>
      <c r="AH55" s="50"/>
      <c r="AI55" s="53"/>
      <c r="AJ55" s="24"/>
      <c r="AK55" s="50">
        <v>1</v>
      </c>
      <c r="AL55" s="16"/>
      <c r="AM55" s="1"/>
      <c r="AN55" s="21" t="str">
        <f t="shared" si="17"/>
        <v>Finished</v>
      </c>
      <c r="AO55" s="18">
        <f t="shared" si="10"/>
        <v>49</v>
      </c>
      <c r="AP55" s="18" t="str">
        <f t="shared" si="11"/>
        <v>OK</v>
      </c>
      <c r="AQ55" s="18" t="str">
        <f t="shared" si="12"/>
        <v>OK</v>
      </c>
      <c r="AR55" s="18" t="str">
        <f t="shared" si="5"/>
        <v>OK</v>
      </c>
      <c r="AS55" s="18" t="str">
        <f t="shared" si="13"/>
        <v>OK</v>
      </c>
      <c r="AT55" s="18" t="str">
        <f t="shared" si="14"/>
        <v>OK</v>
      </c>
      <c r="AU55" s="18" t="str">
        <f t="shared" si="15"/>
        <v>OK</v>
      </c>
      <c r="AV55" s="22" t="str">
        <f t="shared" si="8"/>
        <v>OK</v>
      </c>
      <c r="AW55" s="23" t="str">
        <f t="shared" si="16"/>
        <v>OK</v>
      </c>
    </row>
    <row r="56" spans="1:49" ht="15">
      <c r="A56" s="58">
        <f t="shared" si="0"/>
        <v>50</v>
      </c>
      <c r="B56" s="31" t="s">
        <v>124</v>
      </c>
      <c r="C56" s="24">
        <v>1</v>
      </c>
      <c r="D56" s="16">
        <v>1</v>
      </c>
      <c r="E56" s="24"/>
      <c r="F56" s="39">
        <v>1</v>
      </c>
      <c r="G56" s="32">
        <v>1</v>
      </c>
      <c r="H56" s="38">
        <v>1</v>
      </c>
      <c r="I56" s="32">
        <v>1</v>
      </c>
      <c r="J56" s="39">
        <v>1</v>
      </c>
      <c r="K56" s="32">
        <v>1</v>
      </c>
      <c r="L56" s="39">
        <v>1</v>
      </c>
      <c r="M56" s="32"/>
      <c r="N56" s="16"/>
      <c r="O56" s="42"/>
      <c r="P56" s="48"/>
      <c r="Q56" s="38"/>
      <c r="R56" s="48"/>
      <c r="S56" s="50">
        <v>1</v>
      </c>
      <c r="T56" s="38">
        <v>1</v>
      </c>
      <c r="U56" s="48"/>
      <c r="V56" s="50"/>
      <c r="W56" s="16"/>
      <c r="X56" s="38"/>
      <c r="Y56" s="32"/>
      <c r="Z56" s="50">
        <v>1</v>
      </c>
      <c r="AA56" s="17">
        <v>1</v>
      </c>
      <c r="AB56" s="24"/>
      <c r="AC56" s="50"/>
      <c r="AD56" s="17">
        <v>1</v>
      </c>
      <c r="AE56" s="24"/>
      <c r="AF56" s="50">
        <v>1</v>
      </c>
      <c r="AG56" s="50">
        <v>1</v>
      </c>
      <c r="AH56" s="50"/>
      <c r="AI56" s="53"/>
      <c r="AJ56" s="24"/>
      <c r="AK56" s="50">
        <v>1</v>
      </c>
      <c r="AL56" s="16">
        <v>1</v>
      </c>
      <c r="AM56" s="1"/>
      <c r="AN56" s="21" t="str">
        <f t="shared" si="17"/>
        <v>Finished</v>
      </c>
      <c r="AO56" s="18">
        <f t="shared" si="10"/>
        <v>50</v>
      </c>
      <c r="AP56" s="18" t="str">
        <f t="shared" si="11"/>
        <v>OK</v>
      </c>
      <c r="AQ56" s="18" t="str">
        <f t="shared" si="12"/>
        <v>OK</v>
      </c>
      <c r="AR56" s="18" t="str">
        <f t="shared" si="5"/>
        <v>OK</v>
      </c>
      <c r="AS56" s="18" t="str">
        <f t="shared" si="13"/>
        <v>OK</v>
      </c>
      <c r="AT56" s="18" t="str">
        <f t="shared" si="14"/>
        <v>OK</v>
      </c>
      <c r="AU56" s="18" t="str">
        <f t="shared" si="15"/>
        <v>OK</v>
      </c>
      <c r="AV56" s="22" t="str">
        <f t="shared" si="8"/>
        <v>OK</v>
      </c>
      <c r="AW56" s="23" t="str">
        <f t="shared" si="16"/>
        <v>OK</v>
      </c>
    </row>
    <row r="57" spans="1:49" ht="15">
      <c r="A57" s="58">
        <f t="shared" si="0"/>
        <v>51</v>
      </c>
      <c r="B57" s="31" t="s">
        <v>125</v>
      </c>
      <c r="C57" s="24">
        <v>1</v>
      </c>
      <c r="D57" s="16"/>
      <c r="E57" s="24"/>
      <c r="F57" s="39">
        <v>1</v>
      </c>
      <c r="G57" s="32">
        <v>1</v>
      </c>
      <c r="H57" s="38"/>
      <c r="I57" s="32"/>
      <c r="J57" s="39">
        <v>1</v>
      </c>
      <c r="K57" s="32">
        <v>1</v>
      </c>
      <c r="L57" s="39">
        <v>1</v>
      </c>
      <c r="M57" s="32"/>
      <c r="N57" s="16"/>
      <c r="O57" s="42"/>
      <c r="P57" s="48"/>
      <c r="Q57" s="38">
        <v>1</v>
      </c>
      <c r="R57" s="48">
        <v>1</v>
      </c>
      <c r="S57" s="50">
        <v>1</v>
      </c>
      <c r="T57" s="38">
        <v>1</v>
      </c>
      <c r="U57" s="48"/>
      <c r="V57" s="50"/>
      <c r="W57" s="16"/>
      <c r="X57" s="38"/>
      <c r="Y57" s="32"/>
      <c r="Z57" s="50">
        <v>1</v>
      </c>
      <c r="AA57" s="17">
        <v>1</v>
      </c>
      <c r="AB57" s="24"/>
      <c r="AC57" s="50"/>
      <c r="AD57" s="17">
        <v>1</v>
      </c>
      <c r="AE57" s="24"/>
      <c r="AF57" s="50"/>
      <c r="AG57" s="50">
        <v>1</v>
      </c>
      <c r="AH57" s="50">
        <v>1</v>
      </c>
      <c r="AI57" s="53"/>
      <c r="AJ57" s="24"/>
      <c r="AK57" s="50">
        <v>1</v>
      </c>
      <c r="AL57" s="16"/>
      <c r="AM57" s="1"/>
      <c r="AN57" s="21" t="str">
        <f t="shared" si="17"/>
        <v>Finished</v>
      </c>
      <c r="AO57" s="18">
        <f t="shared" si="10"/>
        <v>51</v>
      </c>
      <c r="AP57" s="18" t="str">
        <f t="shared" si="11"/>
        <v>OK</v>
      </c>
      <c r="AQ57" s="18" t="str">
        <f t="shared" si="12"/>
        <v>OK</v>
      </c>
      <c r="AR57" s="18" t="str">
        <f t="shared" si="5"/>
        <v>OK</v>
      </c>
      <c r="AS57" s="18" t="str">
        <f t="shared" si="13"/>
        <v>OK</v>
      </c>
      <c r="AT57" s="18" t="str">
        <f t="shared" si="14"/>
        <v>OK</v>
      </c>
      <c r="AU57" s="18" t="str">
        <f t="shared" si="15"/>
        <v>OK</v>
      </c>
      <c r="AV57" s="22" t="str">
        <f t="shared" si="8"/>
        <v>OK</v>
      </c>
      <c r="AW57" s="23" t="str">
        <f t="shared" si="16"/>
        <v>OK</v>
      </c>
    </row>
    <row r="58" spans="1:49" ht="15">
      <c r="A58" s="58">
        <f t="shared" si="0"/>
        <v>52</v>
      </c>
      <c r="B58" s="31" t="s">
        <v>126</v>
      </c>
      <c r="C58" s="24">
        <v>1</v>
      </c>
      <c r="D58" s="16"/>
      <c r="E58" s="24"/>
      <c r="F58" s="39">
        <v>1</v>
      </c>
      <c r="G58" s="32">
        <v>1</v>
      </c>
      <c r="H58" s="38"/>
      <c r="I58" s="32">
        <v>1</v>
      </c>
      <c r="J58" s="39"/>
      <c r="K58" s="32">
        <v>1</v>
      </c>
      <c r="L58" s="39"/>
      <c r="M58" s="32"/>
      <c r="N58" s="16"/>
      <c r="O58" s="42"/>
      <c r="P58" s="48"/>
      <c r="Q58" s="38"/>
      <c r="R58" s="48"/>
      <c r="S58" s="50"/>
      <c r="T58" s="38">
        <v>1</v>
      </c>
      <c r="U58" s="48">
        <v>1</v>
      </c>
      <c r="V58" s="50"/>
      <c r="W58" s="16"/>
      <c r="X58" s="38"/>
      <c r="Y58" s="32"/>
      <c r="Z58" s="50">
        <v>1</v>
      </c>
      <c r="AA58" s="17">
        <v>1</v>
      </c>
      <c r="AB58" s="24"/>
      <c r="AC58" s="50">
        <v>1</v>
      </c>
      <c r="AD58" s="17"/>
      <c r="AE58" s="24"/>
      <c r="AF58" s="50">
        <v>1</v>
      </c>
      <c r="AG58" s="50"/>
      <c r="AH58" s="50"/>
      <c r="AI58" s="53"/>
      <c r="AJ58" s="24"/>
      <c r="AK58" s="50">
        <v>1</v>
      </c>
      <c r="AL58" s="16"/>
      <c r="AM58" s="1"/>
      <c r="AN58" s="21" t="str">
        <f t="shared" si="17"/>
        <v>Finished</v>
      </c>
      <c r="AO58" s="18">
        <f t="shared" si="10"/>
        <v>52</v>
      </c>
      <c r="AP58" s="18" t="str">
        <f t="shared" si="11"/>
        <v>OK</v>
      </c>
      <c r="AQ58" s="18" t="str">
        <f t="shared" si="12"/>
        <v>OK</v>
      </c>
      <c r="AR58" s="18" t="str">
        <f t="shared" si="5"/>
        <v>OK</v>
      </c>
      <c r="AS58" s="18" t="str">
        <f t="shared" si="13"/>
        <v>OK</v>
      </c>
      <c r="AT58" s="18" t="str">
        <f t="shared" si="14"/>
        <v>OK</v>
      </c>
      <c r="AU58" s="18" t="str">
        <f t="shared" si="15"/>
        <v>OK</v>
      </c>
      <c r="AV58" s="22" t="str">
        <f t="shared" si="8"/>
        <v>OK</v>
      </c>
      <c r="AW58" s="23" t="str">
        <f t="shared" si="16"/>
        <v>OK</v>
      </c>
    </row>
    <row r="59" spans="1:49" ht="15">
      <c r="A59" s="58">
        <f t="shared" si="0"/>
        <v>53</v>
      </c>
      <c r="B59" s="31" t="s">
        <v>127</v>
      </c>
      <c r="C59" s="24">
        <v>1</v>
      </c>
      <c r="D59" s="16"/>
      <c r="E59" s="24">
        <v>1</v>
      </c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>
        <v>1</v>
      </c>
      <c r="T59" s="38"/>
      <c r="U59" s="48"/>
      <c r="V59" s="50"/>
      <c r="W59" s="16"/>
      <c r="X59" s="38"/>
      <c r="Y59" s="32"/>
      <c r="Z59" s="50"/>
      <c r="AA59" s="17">
        <v>1</v>
      </c>
      <c r="AB59" s="24"/>
      <c r="AC59" s="50">
        <v>1</v>
      </c>
      <c r="AD59" s="17"/>
      <c r="AE59" s="24"/>
      <c r="AF59" s="50">
        <v>1</v>
      </c>
      <c r="AG59" s="50"/>
      <c r="AH59" s="50"/>
      <c r="AI59" s="53"/>
      <c r="AJ59" s="24"/>
      <c r="AK59" s="50">
        <v>1</v>
      </c>
      <c r="AL59" s="16">
        <v>1</v>
      </c>
      <c r="AM59" s="1"/>
      <c r="AN59" s="21" t="str">
        <f t="shared" si="17"/>
        <v>Finished</v>
      </c>
      <c r="AO59" s="18">
        <f t="shared" si="10"/>
        <v>53</v>
      </c>
      <c r="AP59" s="18" t="str">
        <f t="shared" si="11"/>
        <v>OK</v>
      </c>
      <c r="AQ59" s="18" t="str">
        <f t="shared" si="12"/>
        <v>OK</v>
      </c>
      <c r="AR59" s="18" t="str">
        <f t="shared" si="5"/>
        <v>OK</v>
      </c>
      <c r="AS59" s="18" t="str">
        <f t="shared" si="13"/>
        <v>OK</v>
      </c>
      <c r="AT59" s="18" t="str">
        <f t="shared" si="14"/>
        <v>OK</v>
      </c>
      <c r="AU59" s="18" t="str">
        <f t="shared" si="15"/>
        <v>OK</v>
      </c>
      <c r="AV59" s="22" t="str">
        <f t="shared" si="8"/>
        <v>OK</v>
      </c>
      <c r="AW59" s="23" t="str">
        <f t="shared" si="16"/>
        <v>OK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133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735" yWindow="337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C3" sqref="C3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139</v>
      </c>
      <c r="B1" s="61" t="s">
        <v>73</v>
      </c>
      <c r="C1" s="61"/>
      <c r="D1" s="62" t="s">
        <v>74</v>
      </c>
      <c r="E1" s="63" t="s">
        <v>75</v>
      </c>
      <c r="F1" s="62" t="s">
        <v>76</v>
      </c>
      <c r="G1" s="60" t="s">
        <v>141</v>
      </c>
      <c r="H1" s="60" t="s">
        <v>149</v>
      </c>
      <c r="I1" s="64" t="s">
        <v>140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RAS</v>
      </c>
      <c r="B3" s="160" t="str" ph="1">
        <f>Scoresheet!B3</f>
        <v>Shennongjia 1, Hubei Province (sample 9)</v>
      </c>
      <c r="C3" s="161"/>
      <c r="D3" s="162" t="str" ph="1">
        <f>Scoresheet!C3</f>
        <v>31.31889 N</v>
      </c>
      <c r="E3" s="163" t="str" ph="1">
        <f>Scoresheet!E3</f>
        <v>110.49753 E</v>
      </c>
      <c r="F3" s="162" t="str" ph="1">
        <f>Scoresheet!G3</f>
        <v>1776-1758m</v>
      </c>
      <c r="G3" s="164" t="str" ph="1">
        <f>Scoresheet!I3</f>
        <v>Sept 20 2010</v>
      </c>
      <c r="H3" s="73" ph="1">
        <f>AQ114</f>
        <v>1</v>
      </c>
      <c r="I3" s="74" t="str" ph="1">
        <f>Scoresheet!M3</f>
        <v>Original OTUs (1,5, 42, 43 &amp; 48), (2 &amp; 46), (4, 19 &amp; 52), (6 &amp; 7), (8 &amp; 37), (15, 17 &amp; 33), (9 &amp; 14), (20 &amp; 54), (29, 23 &amp; 13), (24 &amp; 26) (22 &amp; 30), (26 &amp; 31) (44 &amp; 51) (21 &amp; 55), (56 &amp;58), (51a &amp; 63) are the same. Fagus longipetiola  and Ilex pernyi are regarded as having spines.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143</v>
      </c>
      <c r="D5" s="86" t="s">
        <v>150</v>
      </c>
    </row>
    <row r="6" spans="1:82" ht="15" customHeight="1">
      <c r="C6" s="87" t="s">
        <v>142</v>
      </c>
      <c r="D6" s="88" t="s">
        <v>38</v>
      </c>
      <c r="E6" s="89" t="s">
        <v>39</v>
      </c>
      <c r="F6" s="89" t="s">
        <v>40</v>
      </c>
      <c r="G6" s="89" t="s">
        <v>41</v>
      </c>
      <c r="H6" s="89" t="s">
        <v>42</v>
      </c>
      <c r="I6" s="89" t="s">
        <v>43</v>
      </c>
      <c r="J6" s="89" t="s">
        <v>44</v>
      </c>
      <c r="K6" s="90" t="s">
        <v>45</v>
      </c>
      <c r="L6" s="90" t="s">
        <v>46</v>
      </c>
      <c r="M6" s="90" t="s">
        <v>47</v>
      </c>
      <c r="N6" s="90" t="s">
        <v>48</v>
      </c>
      <c r="O6" s="90" t="s">
        <v>98</v>
      </c>
      <c r="P6" s="90" t="s">
        <v>99</v>
      </c>
      <c r="Q6" s="90" t="s">
        <v>100</v>
      </c>
      <c r="R6" s="90" t="s">
        <v>101</v>
      </c>
      <c r="S6" s="90" t="s">
        <v>102</v>
      </c>
      <c r="T6" s="91" t="s">
        <v>103</v>
      </c>
      <c r="U6" s="91" t="s">
        <v>104</v>
      </c>
      <c r="V6" s="91" t="s">
        <v>105</v>
      </c>
      <c r="W6" s="91" t="s">
        <v>106</v>
      </c>
      <c r="X6" s="92" t="s">
        <v>107</v>
      </c>
      <c r="Y6" s="92" t="s">
        <v>108</v>
      </c>
      <c r="Z6" s="92" t="s">
        <v>109</v>
      </c>
      <c r="AA6" s="93" t="s">
        <v>110</v>
      </c>
      <c r="AB6" s="93" t="s">
        <v>111</v>
      </c>
      <c r="AC6" s="93" t="s">
        <v>112</v>
      </c>
      <c r="AD6" s="93" t="s">
        <v>113</v>
      </c>
      <c r="AE6" s="93" t="s">
        <v>114</v>
      </c>
      <c r="AF6" s="94" t="s">
        <v>115</v>
      </c>
      <c r="AG6" s="94" t="s">
        <v>59</v>
      </c>
      <c r="AH6" s="94" t="s">
        <v>60</v>
      </c>
      <c r="AI6" s="95"/>
      <c r="AJ6" s="95"/>
      <c r="AK6" s="95"/>
      <c r="AL6" s="95"/>
      <c r="AM6" s="95"/>
      <c r="AN6" s="95"/>
      <c r="AQ6" s="66" t="s">
        <v>61</v>
      </c>
      <c r="AR6" s="96" t="s">
        <v>38</v>
      </c>
      <c r="AS6" s="97" t="s">
        <v>39</v>
      </c>
      <c r="AT6" s="97" t="s">
        <v>40</v>
      </c>
      <c r="AU6" s="97" t="s">
        <v>41</v>
      </c>
      <c r="AV6" s="97" t="s">
        <v>42</v>
      </c>
      <c r="AW6" s="97" t="s">
        <v>43</v>
      </c>
      <c r="AX6" s="97" t="s">
        <v>44</v>
      </c>
      <c r="AY6" s="98" t="s">
        <v>45</v>
      </c>
      <c r="AZ6" s="98" t="s">
        <v>46</v>
      </c>
      <c r="BA6" s="98" t="s">
        <v>47</v>
      </c>
      <c r="BB6" s="98" t="s">
        <v>48</v>
      </c>
      <c r="BC6" s="98" t="s">
        <v>98</v>
      </c>
      <c r="BD6" s="98" t="s">
        <v>99</v>
      </c>
      <c r="BE6" s="98" t="s">
        <v>100</v>
      </c>
      <c r="BF6" s="98" t="s">
        <v>101</v>
      </c>
      <c r="BG6" s="98" t="s">
        <v>102</v>
      </c>
      <c r="BH6" s="99" t="s">
        <v>103</v>
      </c>
      <c r="BI6" s="99" t="s">
        <v>104</v>
      </c>
      <c r="BJ6" s="99" t="s">
        <v>105</v>
      </c>
      <c r="BK6" s="99" t="s">
        <v>106</v>
      </c>
      <c r="BL6" s="100" t="s">
        <v>107</v>
      </c>
      <c r="BM6" s="100" t="s">
        <v>108</v>
      </c>
      <c r="BN6" s="100" t="s">
        <v>109</v>
      </c>
      <c r="BO6" s="101" t="s">
        <v>110</v>
      </c>
      <c r="BP6" s="101" t="s">
        <v>111</v>
      </c>
      <c r="BQ6" s="101" t="s">
        <v>112</v>
      </c>
      <c r="BR6" s="101" t="s">
        <v>113</v>
      </c>
      <c r="BS6" s="101" t="s">
        <v>114</v>
      </c>
      <c r="BT6" s="95" t="s">
        <v>115</v>
      </c>
      <c r="BU6" s="95" t="s">
        <v>59</v>
      </c>
      <c r="BV6" s="95" t="s">
        <v>60</v>
      </c>
      <c r="BX6" s="102" t="s">
        <v>144</v>
      </c>
      <c r="BY6" s="103" t="s">
        <v>62</v>
      </c>
      <c r="BZ6" s="104" t="s">
        <v>63</v>
      </c>
      <c r="CA6" s="105" t="s">
        <v>64</v>
      </c>
      <c r="CB6" s="106" t="s">
        <v>65</v>
      </c>
      <c r="CC6" s="107" t="s">
        <v>66</v>
      </c>
      <c r="CD6" s="108" t="s">
        <v>67</v>
      </c>
    </row>
    <row r="7" spans="1:82">
      <c r="A7" s="96">
        <f>IF(B7&gt;0,(ROW(A7)-6),0)</f>
        <v>1</v>
      </c>
      <c r="B7" s="109" t="str">
        <f>Scoresheet!B7</f>
        <v>Stransvaesia davidiana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0.33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0.33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0.33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0.33</v>
      </c>
      <c r="V7" s="66">
        <f>IF((Scoresheet!$Y7+Scoresheet!$Z7+Scoresheet!$AA7)=0,0,FLOOR(Scoresheet!Z7/(Scoresheet!$Y7+Scoresheet!$Z7+Scoresheet!$AA7),0.01))</f>
        <v>0.33</v>
      </c>
      <c r="W7" s="110">
        <f>IF((Scoresheet!$Y7+Scoresheet!$Z7+Scoresheet!$AA7)=0,0,FLOOR(Scoresheet!AA7/(Scoresheet!$Y7+Scoresheet!$Z7+Scoresheet!$AA7),0.01))</f>
        <v>0.33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0.33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0.33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0.33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1</v>
      </c>
      <c r="BB7" s="66">
        <f t="shared" si="2"/>
        <v>1</v>
      </c>
      <c r="BC7" s="66">
        <f t="shared" si="2"/>
        <v>1</v>
      </c>
      <c r="BD7" s="66">
        <f t="shared" si="2"/>
        <v>0</v>
      </c>
      <c r="BE7" s="66">
        <f t="shared" si="2"/>
        <v>0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1</v>
      </c>
      <c r="BJ7" s="66">
        <f t="shared" si="3"/>
        <v>1</v>
      </c>
      <c r="BK7" s="66">
        <f t="shared" si="3"/>
        <v>1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1</v>
      </c>
      <c r="BR7" s="66">
        <f t="shared" si="4"/>
        <v>1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Lithocarpus glaber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0.25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0.25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0.25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0.25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0.5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0.5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0</v>
      </c>
      <c r="BD8" s="66">
        <f t="shared" ref="BD8:BD71" si="24">IF(P8&gt;0,1,0)</f>
        <v>1</v>
      </c>
      <c r="BE8" s="66">
        <f t="shared" ref="BE8:BE71" si="25">IF(Q8&gt;0,1,0)</f>
        <v>1</v>
      </c>
      <c r="BF8" s="66">
        <f t="shared" ref="BF8:BF71" si="26">IF(R8&gt;0,1,0)</f>
        <v>1</v>
      </c>
      <c r="BG8" s="66">
        <f t="shared" ref="BG8:BG71" si="27">IF(S8&gt;0,1,0)</f>
        <v>1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1</v>
      </c>
      <c r="BR8" s="66">
        <f t="shared" ref="BR8:BR71" si="38">IF(AD8&gt;0,1,0)</f>
        <v>1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Lonicera japonica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0.33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0.33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0.33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0.5</v>
      </c>
      <c r="Y9" s="66">
        <f>IF((Scoresheet!$AB9+Scoresheet!$AC9+Scoresheet!$AD9)=0,0,FLOOR(Scoresheet!AC9/(Scoresheet!$AB9+Scoresheet!$AC9+Scoresheet!$AD9),0.01))</f>
        <v>0.5</v>
      </c>
      <c r="Z9" s="115">
        <f>IF((Scoresheet!$AB9+Scoresheet!$AC9+Scoresheet!$AD9)=0,0,FLOOR(Scoresheet!AD9/(Scoresheet!$AB9+Scoresheet!$AC9+Scoresheet!$AD9),0.01))</f>
        <v>0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1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1</v>
      </c>
      <c r="BC9" s="66">
        <f t="shared" si="23"/>
        <v>1</v>
      </c>
      <c r="BD9" s="66">
        <f t="shared" si="24"/>
        <v>1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1</v>
      </c>
      <c r="BM9" s="66">
        <f t="shared" si="33"/>
        <v>1</v>
      </c>
      <c r="BN9" s="66">
        <f t="shared" si="34"/>
        <v>0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Rosa sp. 1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1</v>
      </c>
      <c r="G10" s="66">
        <f>IF(Scoresheet!I10=0,0,Scoresheet!I10/(Scoresheet!I10+Scoresheet!J10)*(IF(Result!E10=0,1,Result!E10)))</f>
        <v>1</v>
      </c>
      <c r="H10" s="66">
        <f>IF(Scoresheet!K10=0,0,Scoresheet!K10/(Scoresheet!L10+Scoresheet!K10)*(IF(Result!E10=0,1,Result!E10)))</f>
        <v>0.5</v>
      </c>
      <c r="I10" s="66">
        <f>IF(Scoresheet!L10=0,0,Scoresheet!L10/(Scoresheet!K10+Scoresheet!L10)*(IF(Result!E10=0,1,Result!E10)))</f>
        <v>0.5</v>
      </c>
      <c r="J10" s="109">
        <f>IF(Scoresheet!M10=0,0,Scoresheet!M10/(Scoresheet!M10+Scoresheet!N10))</f>
        <v>1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0.2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0.2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0.2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0.2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0.2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0.5</v>
      </c>
      <c r="W10" s="109">
        <f>IF((Scoresheet!$Y10+Scoresheet!$Z10+Scoresheet!$AA10)=0,0,FLOOR(Scoresheet!AA10/(Scoresheet!$Y10+Scoresheet!$Z10+Scoresheet!$AA10),0.01))</f>
        <v>0.5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0.5</v>
      </c>
      <c r="Z10" s="115">
        <f>IF((Scoresheet!$AB10+Scoresheet!$AC10+Scoresheet!$AD10)=0,0,FLOOR(Scoresheet!AD10/(Scoresheet!$AB10+Scoresheet!$AC10+Scoresheet!$AD10),0.01))</f>
        <v>0.5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0.5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0.5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1</v>
      </c>
      <c r="AV10" s="66">
        <f t="shared" si="16"/>
        <v>1</v>
      </c>
      <c r="AW10" s="66">
        <f t="shared" si="17"/>
        <v>1</v>
      </c>
      <c r="AX10" s="66">
        <f t="shared" si="18"/>
        <v>1</v>
      </c>
      <c r="AY10" s="66">
        <f t="shared" si="19"/>
        <v>0</v>
      </c>
      <c r="AZ10" s="66">
        <f t="shared" si="20"/>
        <v>1</v>
      </c>
      <c r="BA10" s="66">
        <f t="shared" si="21"/>
        <v>1</v>
      </c>
      <c r="BB10" s="66">
        <f t="shared" si="22"/>
        <v>1</v>
      </c>
      <c r="BC10" s="66">
        <f t="shared" si="23"/>
        <v>1</v>
      </c>
      <c r="BD10" s="66">
        <f t="shared" si="24"/>
        <v>1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1</v>
      </c>
      <c r="BK10" s="66">
        <f t="shared" si="31"/>
        <v>1</v>
      </c>
      <c r="BL10" s="66">
        <f t="shared" si="32"/>
        <v>0</v>
      </c>
      <c r="BM10" s="66">
        <f t="shared" si="33"/>
        <v>1</v>
      </c>
      <c r="BN10" s="66">
        <f t="shared" si="34"/>
        <v>1</v>
      </c>
      <c r="BO10" s="66">
        <f t="shared" si="35"/>
        <v>0</v>
      </c>
      <c r="BP10" s="66">
        <f t="shared" si="36"/>
        <v>0</v>
      </c>
      <c r="BQ10" s="66">
        <f t="shared" si="37"/>
        <v>1</v>
      </c>
      <c r="BR10" s="66">
        <f t="shared" si="38"/>
        <v>1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Euscapus japonica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0.5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0.5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1</v>
      </c>
      <c r="W11" s="109">
        <f>IF((Scoresheet!$Y11+Scoresheet!$Z11+Scoresheet!$AA11)=0,0,FLOOR(Scoresheet!AA11/(Scoresheet!$Y11+Scoresheet!$Z11+Scoresheet!$AA11),0.01))</f>
        <v>0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0.5</v>
      </c>
      <c r="Z11" s="115">
        <f>IF((Scoresheet!$AB11+Scoresheet!$AC11+Scoresheet!$AD11)=0,0,FLOOR(Scoresheet!AD11/(Scoresheet!$AB11+Scoresheet!$AC11+Scoresheet!$AD11),0.01))</f>
        <v>0.5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0.5</v>
      </c>
      <c r="AH11" s="109">
        <f>IF((Scoresheet!$AJ11+Scoresheet!$AK11+Scoresheet!$AL11)=0,0,FLOOR(Scoresheet!AL11/(Scoresheet!$AJ11+Scoresheet!$AK11+Scoresheet!$AL11),0.01))</f>
        <v>0.5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0</v>
      </c>
      <c r="BD11" s="66">
        <f t="shared" si="24"/>
        <v>1</v>
      </c>
      <c r="BE11" s="66">
        <f t="shared" si="25"/>
        <v>1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1</v>
      </c>
      <c r="BK11" s="66">
        <f t="shared" si="31"/>
        <v>0</v>
      </c>
      <c r="BL11" s="66">
        <f t="shared" si="32"/>
        <v>0</v>
      </c>
      <c r="BM11" s="66">
        <f t="shared" si="33"/>
        <v>1</v>
      </c>
      <c r="BN11" s="66">
        <f t="shared" si="34"/>
        <v>1</v>
      </c>
      <c r="BO11" s="66">
        <f t="shared" si="35"/>
        <v>0</v>
      </c>
      <c r="BP11" s="66">
        <f t="shared" si="36"/>
        <v>1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1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Toxicodendron vernicifluum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0.5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0.5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1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0.5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0.5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0.5</v>
      </c>
      <c r="AH12" s="109">
        <f>IF((Scoresheet!$AJ12+Scoresheet!$AK12+Scoresheet!$AL12)=0,0,FLOOR(Scoresheet!AL12/(Scoresheet!$AJ12+Scoresheet!$AK12+Scoresheet!$AL12),0.01))</f>
        <v>0.5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0</v>
      </c>
      <c r="BD12" s="66">
        <f t="shared" si="24"/>
        <v>1</v>
      </c>
      <c r="BE12" s="66">
        <f t="shared" si="25"/>
        <v>1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0</v>
      </c>
      <c r="BK12" s="66">
        <f t="shared" si="31"/>
        <v>1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1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1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Philadelphus incarnus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0.5</v>
      </c>
      <c r="F13" s="66">
        <f>IF(Scoresheet!G13=0,0,Scoresheet!G13/(Scoresheet!G13+Scoresheet!H13)*(IF(Result!E13=0,1,Result!E13)))</f>
        <v>0.25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0.5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0.33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0.33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0.5</v>
      </c>
      <c r="W13" s="109">
        <f>IF((Scoresheet!$Y13+Scoresheet!$Z13+Scoresheet!$AA13)=0,0,FLOOR(Scoresheet!AA13/(Scoresheet!$Y13+Scoresheet!$Z13+Scoresheet!$AA13),0.01))</f>
        <v>0.5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0.5</v>
      </c>
      <c r="Z13" s="115">
        <f>IF((Scoresheet!$AB13+Scoresheet!$AC13+Scoresheet!$AD13)=0,0,FLOOR(Scoresheet!AD13/(Scoresheet!$AB13+Scoresheet!$AC13+Scoresheet!$AD13),0.01))</f>
        <v>0.5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0.5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1</v>
      </c>
      <c r="AU13" s="66">
        <f t="shared" si="15"/>
        <v>0</v>
      </c>
      <c r="AV13" s="66">
        <f t="shared" si="16"/>
        <v>0</v>
      </c>
      <c r="AW13" s="66">
        <f t="shared" si="17"/>
        <v>1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1</v>
      </c>
      <c r="BL13" s="66">
        <f t="shared" si="32"/>
        <v>0</v>
      </c>
      <c r="BM13" s="66">
        <f t="shared" si="33"/>
        <v>1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Rhododendron hypoglaucum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0.5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0.5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0.5</v>
      </c>
      <c r="W14" s="109">
        <f>IF((Scoresheet!$Y14+Scoresheet!$Z14+Scoresheet!$AA14)=0,0,FLOOR(Scoresheet!AA14/(Scoresheet!$Y14+Scoresheet!$Z14+Scoresheet!$AA14),0.01))</f>
        <v>0.5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0.5</v>
      </c>
      <c r="Z14" s="115">
        <f>IF((Scoresheet!$AB14+Scoresheet!$AC14+Scoresheet!$AD14)=0,0,FLOOR(Scoresheet!AD14/(Scoresheet!$AB14+Scoresheet!$AC14+Scoresheet!$AD14),0.01))</f>
        <v>0.5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0.5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0.5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1</v>
      </c>
      <c r="BD14" s="66">
        <f t="shared" si="24"/>
        <v>1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1</v>
      </c>
      <c r="BK14" s="66">
        <f t="shared" si="31"/>
        <v>1</v>
      </c>
      <c r="BL14" s="66">
        <f t="shared" si="32"/>
        <v>0</v>
      </c>
      <c r="BM14" s="66">
        <f t="shared" si="33"/>
        <v>1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1</v>
      </c>
      <c r="BR14" s="66">
        <f t="shared" si="38"/>
        <v>1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Acer  palmatum</v>
      </c>
      <c r="C15" s="66">
        <f>IF(Scoresheet!C15=0,0,Scoresheet!C15/(Scoresheet!C15+Scoresheet!D15))</f>
        <v>0</v>
      </c>
      <c r="D15" s="109">
        <f>IF(Scoresheet!D15=0,0,Scoresheet!D15/(Scoresheet!C15+Scoresheet!D15))</f>
        <v>1</v>
      </c>
      <c r="E15" s="66">
        <f>IF(Scoresheet!E15=0,0,Scoresheet!E15/(Scoresheet!E15+Scoresheet!F15))</f>
        <v>0.5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0.5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0.33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0.33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0.33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1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0.5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0.5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0.5</v>
      </c>
      <c r="AH15" s="109">
        <f>IF((Scoresheet!$AJ15+Scoresheet!$AK15+Scoresheet!$AL15)=0,0,FLOOR(Scoresheet!AL15/(Scoresheet!$AJ15+Scoresheet!$AK15+Scoresheet!$AL15),0.01))</f>
        <v>0.5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1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1</v>
      </c>
      <c r="BC15" s="66">
        <f t="shared" si="23"/>
        <v>1</v>
      </c>
      <c r="BD15" s="66">
        <f t="shared" si="24"/>
        <v>1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1</v>
      </c>
      <c r="BM15" s="66">
        <f t="shared" si="33"/>
        <v>0</v>
      </c>
      <c r="BN15" s="66">
        <f t="shared" si="34"/>
        <v>0</v>
      </c>
      <c r="BO15" s="66">
        <f t="shared" si="35"/>
        <v>1</v>
      </c>
      <c r="BP15" s="66">
        <f t="shared" si="36"/>
        <v>1</v>
      </c>
      <c r="BQ15" s="66">
        <f t="shared" si="37"/>
        <v>0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1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Rosa sp. 2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1</v>
      </c>
      <c r="G16" s="66">
        <f>IF(Scoresheet!I16=0,0,Scoresheet!I16/(Scoresheet!I16+Scoresheet!J16)*(IF(Result!E16=0,1,Result!E16)))</f>
        <v>0.5</v>
      </c>
      <c r="H16" s="66">
        <f>IF(Scoresheet!K16=0,0,Scoresheet!K16/(Scoresheet!L16+Scoresheet!K16)*(IF(Result!E16=0,1,Result!E16)))</f>
        <v>0.5</v>
      </c>
      <c r="I16" s="66">
        <f>IF(Scoresheet!L16=0,0,Scoresheet!L16/(Scoresheet!K16+Scoresheet!L16)*(IF(Result!E16=0,1,Result!E16)))</f>
        <v>0.5</v>
      </c>
      <c r="J16" s="109">
        <f>IF(Scoresheet!M16=0,0,Scoresheet!M16/(Scoresheet!M16+Scoresheet!N16))</f>
        <v>1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0.2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0.2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0.2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0.2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0.2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0.5</v>
      </c>
      <c r="V16" s="66">
        <f>IF((Scoresheet!$Y16+Scoresheet!$Z16+Scoresheet!$AA16)=0,0,FLOOR(Scoresheet!Z16/(Scoresheet!$Y16+Scoresheet!$Z16+Scoresheet!$AA16),0.01))</f>
        <v>0.5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0.5</v>
      </c>
      <c r="Z16" s="115">
        <f>IF((Scoresheet!$AB16+Scoresheet!$AC16+Scoresheet!$AD16)=0,0,FLOOR(Scoresheet!AD16/(Scoresheet!$AB16+Scoresheet!$AC16+Scoresheet!$AD16),0.01))</f>
        <v>0.5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1</v>
      </c>
      <c r="AV16" s="66">
        <f t="shared" si="16"/>
        <v>1</v>
      </c>
      <c r="AW16" s="66">
        <f t="shared" si="17"/>
        <v>1</v>
      </c>
      <c r="AX16" s="66">
        <f t="shared" si="18"/>
        <v>1</v>
      </c>
      <c r="AY16" s="66">
        <f t="shared" si="19"/>
        <v>0</v>
      </c>
      <c r="AZ16" s="66">
        <f t="shared" si="20"/>
        <v>0</v>
      </c>
      <c r="BA16" s="66">
        <f t="shared" si="21"/>
        <v>1</v>
      </c>
      <c r="BB16" s="66">
        <f t="shared" si="22"/>
        <v>1</v>
      </c>
      <c r="BC16" s="66">
        <f t="shared" si="23"/>
        <v>1</v>
      </c>
      <c r="BD16" s="66">
        <f t="shared" si="24"/>
        <v>1</v>
      </c>
      <c r="BE16" s="66">
        <f t="shared" si="25"/>
        <v>1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1</v>
      </c>
      <c r="BJ16" s="66">
        <f t="shared" si="30"/>
        <v>1</v>
      </c>
      <c r="BK16" s="66">
        <f t="shared" si="31"/>
        <v>0</v>
      </c>
      <c r="BL16" s="66">
        <f t="shared" si="32"/>
        <v>0</v>
      </c>
      <c r="BM16" s="66">
        <f t="shared" si="33"/>
        <v>1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Ribes tenue</v>
      </c>
      <c r="C17" s="66">
        <f>IF(Scoresheet!C17=0,0,Scoresheet!C17/(Scoresheet!C17+Scoresheet!D17))</f>
        <v>0</v>
      </c>
      <c r="D17" s="109">
        <f>IF(Scoresheet!D17=0,0,Scoresheet!D17/(Scoresheet!C17+Scoresheet!D17))</f>
        <v>1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0.5</v>
      </c>
      <c r="H17" s="66">
        <f>IF(Scoresheet!K17=0,0,Scoresheet!K17/(Scoresheet!L17+Scoresheet!K17)*(IF(Result!E17=0,1,Result!E17)))</f>
        <v>0.5</v>
      </c>
      <c r="I17" s="66">
        <f>IF(Scoresheet!L17=0,0,Scoresheet!L17/(Scoresheet!K17+Scoresheet!L17)*(IF(Result!E17=0,1,Result!E17)))</f>
        <v>0.5</v>
      </c>
      <c r="J17" s="109">
        <f>IF(Scoresheet!M17=0,0,Scoresheet!M17/(Scoresheet!M17+Scoresheet!N17))</f>
        <v>1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0.2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0.2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0.2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0.2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0.2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0.5</v>
      </c>
      <c r="W17" s="109">
        <f>IF((Scoresheet!$Y17+Scoresheet!$Z17+Scoresheet!$AA17)=0,0,FLOOR(Scoresheet!AA17/(Scoresheet!$Y17+Scoresheet!$Z17+Scoresheet!$AA17),0.01))</f>
        <v>0.5</v>
      </c>
      <c r="X17" s="66">
        <f>IF((Scoresheet!$AB17+Scoresheet!$AC17+Scoresheet!$AD17)=0,0,FLOOR(Scoresheet!AB17/(Scoresheet!$AB17+Scoresheet!$AC17+Scoresheet!$AD17),0.01))</f>
        <v>0.33</v>
      </c>
      <c r="Y17" s="66">
        <f>IF((Scoresheet!$AB17+Scoresheet!$AC17+Scoresheet!$AD17)=0,0,FLOOR(Scoresheet!AC17/(Scoresheet!$AB17+Scoresheet!$AC17+Scoresheet!$AD17),0.01))</f>
        <v>0.33</v>
      </c>
      <c r="Z17" s="115">
        <f>IF((Scoresheet!$AB17+Scoresheet!$AC17+Scoresheet!$AD17)=0,0,FLOOR(Scoresheet!AD17/(Scoresheet!$AB17+Scoresheet!$AC17+Scoresheet!$AD17),0.01))</f>
        <v>0.33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0.5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0.5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0.5</v>
      </c>
      <c r="AH17" s="109">
        <f>IF((Scoresheet!$AJ17+Scoresheet!$AK17+Scoresheet!$AL17)=0,0,FLOOR(Scoresheet!AL17/(Scoresheet!$AJ17+Scoresheet!$AK17+Scoresheet!$AL17),0.01))</f>
        <v>0.5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1</v>
      </c>
      <c r="AV17" s="66">
        <f t="shared" si="16"/>
        <v>1</v>
      </c>
      <c r="AW17" s="66">
        <f t="shared" si="17"/>
        <v>1</v>
      </c>
      <c r="AX17" s="66">
        <f t="shared" si="18"/>
        <v>1</v>
      </c>
      <c r="AY17" s="66">
        <f t="shared" si="19"/>
        <v>0</v>
      </c>
      <c r="AZ17" s="66">
        <f t="shared" si="20"/>
        <v>0</v>
      </c>
      <c r="BA17" s="66">
        <f t="shared" si="21"/>
        <v>1</v>
      </c>
      <c r="BB17" s="66">
        <f t="shared" si="22"/>
        <v>1</v>
      </c>
      <c r="BC17" s="66">
        <f t="shared" si="23"/>
        <v>1</v>
      </c>
      <c r="BD17" s="66">
        <f t="shared" si="24"/>
        <v>1</v>
      </c>
      <c r="BE17" s="66">
        <f t="shared" si="25"/>
        <v>1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1</v>
      </c>
      <c r="BK17" s="66">
        <f t="shared" si="31"/>
        <v>1</v>
      </c>
      <c r="BL17" s="66">
        <f t="shared" si="32"/>
        <v>1</v>
      </c>
      <c r="BM17" s="66">
        <f t="shared" si="33"/>
        <v>1</v>
      </c>
      <c r="BN17" s="66">
        <f t="shared" si="34"/>
        <v>1</v>
      </c>
      <c r="BO17" s="66">
        <f t="shared" si="35"/>
        <v>1</v>
      </c>
      <c r="BP17" s="66">
        <f t="shared" si="36"/>
        <v>1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1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Fagus longipetiola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0.33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0.33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0.33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0.33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0.33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0.33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0.5</v>
      </c>
      <c r="AH18" s="109">
        <f>IF((Scoresheet!$AJ18+Scoresheet!$AK18+Scoresheet!$AL18)=0,0,FLOOR(Scoresheet!AL18/(Scoresheet!$AJ18+Scoresheet!$AK18+Scoresheet!$AL18),0.01))</f>
        <v>0.5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1</v>
      </c>
      <c r="BD18" s="66">
        <f t="shared" si="24"/>
        <v>1</v>
      </c>
      <c r="BE18" s="66">
        <f t="shared" si="25"/>
        <v>1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0</v>
      </c>
      <c r="BQ18" s="66">
        <f t="shared" si="37"/>
        <v>1</v>
      </c>
      <c r="BR18" s="66">
        <f t="shared" si="38"/>
        <v>1</v>
      </c>
      <c r="BS18" s="66">
        <f t="shared" si="39"/>
        <v>1</v>
      </c>
      <c r="BT18" s="66">
        <f t="shared" si="40"/>
        <v>0</v>
      </c>
      <c r="BU18" s="66">
        <f t="shared" si="41"/>
        <v>1</v>
      </c>
      <c r="BV18" s="66">
        <f t="shared" si="42"/>
        <v>1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Padus wilsonii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0</v>
      </c>
      <c r="F19" s="66">
        <f>IF(Scoresheet!G19=0,0,Scoresheet!G19/(Scoresheet!G19+Scoresheet!H19)*(IF(Result!E19=0,1,Result!E19)))</f>
        <v>1</v>
      </c>
      <c r="G19" s="66">
        <f>IF(Scoresheet!I19=0,0,Scoresheet!I19/(Scoresheet!I19+Scoresheet!J19)*(IF(Result!E19=0,1,Result!E19)))</f>
        <v>0.5</v>
      </c>
      <c r="H19" s="66">
        <f>IF(Scoresheet!K19=0,0,Scoresheet!K19/(Scoresheet!L19+Scoresheet!K19)*(IF(Result!E19=0,1,Result!E19)))</f>
        <v>0.5</v>
      </c>
      <c r="I19" s="66">
        <f>IF(Scoresheet!L19=0,0,Scoresheet!L19/(Scoresheet!K19+Scoresheet!L19)*(IF(Result!E19=0,1,Result!E19)))</f>
        <v>0.5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0.25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0.25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1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0.5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0</v>
      </c>
      <c r="AT19" s="66">
        <f t="shared" si="14"/>
        <v>1</v>
      </c>
      <c r="AU19" s="66">
        <f t="shared" si="15"/>
        <v>1</v>
      </c>
      <c r="AV19" s="66">
        <f t="shared" si="16"/>
        <v>1</v>
      </c>
      <c r="AW19" s="66">
        <f t="shared" si="17"/>
        <v>1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1</v>
      </c>
      <c r="BC19" s="66">
        <f t="shared" si="23"/>
        <v>1</v>
      </c>
      <c r="BD19" s="66">
        <f t="shared" si="24"/>
        <v>1</v>
      </c>
      <c r="BE19" s="66">
        <f t="shared" si="25"/>
        <v>1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Bothrocaryum controversum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0.33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0.33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0.33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1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0.33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0.33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0.33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1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0</v>
      </c>
      <c r="BQ20" s="66">
        <f t="shared" si="37"/>
        <v>1</v>
      </c>
      <c r="BR20" s="66">
        <f t="shared" si="38"/>
        <v>1</v>
      </c>
      <c r="BS20" s="66">
        <f t="shared" si="39"/>
        <v>1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Kerria japonica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0</v>
      </c>
      <c r="F21" s="66">
        <f>IF(Scoresheet!G21=0,0,Scoresheet!G21/(Scoresheet!G21+Scoresheet!H21)*(IF(Result!E21=0,1,Result!E21)))</f>
        <v>0.5</v>
      </c>
      <c r="G21" s="66">
        <f>IF(Scoresheet!I21=0,0,Scoresheet!I21/(Scoresheet!I21+Scoresheet!J21)*(IF(Result!E21=0,1,Result!E21)))</f>
        <v>0.5</v>
      </c>
      <c r="H21" s="66">
        <f>IF(Scoresheet!K21=0,0,Scoresheet!K21/(Scoresheet!L21+Scoresheet!K21)*(IF(Result!E21=0,1,Result!E21)))</f>
        <v>0.5</v>
      </c>
      <c r="I21" s="66">
        <f>IF(Scoresheet!L21=0,0,Scoresheet!L21/(Scoresheet!K21+Scoresheet!L21)*(IF(Result!E21=0,1,Result!E21)))</f>
        <v>0.5</v>
      </c>
      <c r="J21" s="109">
        <f>IF(Scoresheet!M21=0,0,Scoresheet!M21/(Scoresheet!M21+Scoresheet!N21))</f>
        <v>1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0.25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0.25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0.25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0.25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1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0.5</v>
      </c>
      <c r="Z21" s="115">
        <f>IF((Scoresheet!$AB21+Scoresheet!$AC21+Scoresheet!$AD21)=0,0,FLOOR(Scoresheet!AD21/(Scoresheet!$AB21+Scoresheet!$AC21+Scoresheet!$AD21),0.01))</f>
        <v>0.5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0.33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0.33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0.33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0</v>
      </c>
      <c r="AT21" s="66">
        <f t="shared" si="14"/>
        <v>1</v>
      </c>
      <c r="AU21" s="66">
        <f t="shared" si="15"/>
        <v>1</v>
      </c>
      <c r="AV21" s="66">
        <f t="shared" si="16"/>
        <v>1</v>
      </c>
      <c r="AW21" s="66">
        <f t="shared" si="17"/>
        <v>1</v>
      </c>
      <c r="AX21" s="66">
        <f t="shared" si="18"/>
        <v>1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1</v>
      </c>
      <c r="BC21" s="66">
        <f t="shared" si="23"/>
        <v>1</v>
      </c>
      <c r="BD21" s="66">
        <f t="shared" si="24"/>
        <v>1</v>
      </c>
      <c r="BE21" s="66">
        <f t="shared" si="25"/>
        <v>1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1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1</v>
      </c>
      <c r="BR21" s="66">
        <f t="shared" si="38"/>
        <v>1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Euonymous alatus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0.5</v>
      </c>
      <c r="F22" s="66">
        <f>IF(Scoresheet!G22=0,0,Scoresheet!G22/(Scoresheet!G22+Scoresheet!H22)*(IF(Result!E22=0,1,Result!E22)))</f>
        <v>0.25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0.5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0.33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0.33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0.33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0.5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0.33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0.33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0.33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1</v>
      </c>
      <c r="AU22" s="66">
        <f t="shared" si="15"/>
        <v>0</v>
      </c>
      <c r="AV22" s="66">
        <f t="shared" si="16"/>
        <v>1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1</v>
      </c>
      <c r="BB22" s="66">
        <f t="shared" si="22"/>
        <v>1</v>
      </c>
      <c r="BC22" s="66">
        <f t="shared" si="23"/>
        <v>1</v>
      </c>
      <c r="BD22" s="66">
        <f t="shared" si="24"/>
        <v>0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1</v>
      </c>
      <c r="BK22" s="66">
        <f t="shared" si="31"/>
        <v>1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1</v>
      </c>
      <c r="BR22" s="66">
        <f t="shared" si="38"/>
        <v>1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Dendrobenthamia japonica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0.25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0.25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0.25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0.25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0.5</v>
      </c>
      <c r="W23" s="109">
        <f>IF((Scoresheet!$Y23+Scoresheet!$Z23+Scoresheet!$AA23)=0,0,FLOOR(Scoresheet!AA23/(Scoresheet!$Y23+Scoresheet!$Z23+Scoresheet!$AA23),0.01))</f>
        <v>0.5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0.5</v>
      </c>
      <c r="Z23" s="115">
        <f>IF((Scoresheet!$AB23+Scoresheet!$AC23+Scoresheet!$AD23)=0,0,FLOOR(Scoresheet!AD23/(Scoresheet!$AB23+Scoresheet!$AC23+Scoresheet!$AD23),0.01))</f>
        <v>0.5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1</v>
      </c>
      <c r="BB23" s="66">
        <f t="shared" si="22"/>
        <v>1</v>
      </c>
      <c r="BC23" s="66">
        <f t="shared" si="23"/>
        <v>1</v>
      </c>
      <c r="BD23" s="66">
        <f t="shared" si="24"/>
        <v>1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1</v>
      </c>
      <c r="BK23" s="66">
        <f t="shared" si="31"/>
        <v>1</v>
      </c>
      <c r="BL23" s="66">
        <f t="shared" si="32"/>
        <v>0</v>
      </c>
      <c r="BM23" s="66">
        <f t="shared" si="33"/>
        <v>1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Litsea pungens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0.14000000000000001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0.14000000000000001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0.14000000000000001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0.14000000000000001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0.14000000000000001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0.14000000000000001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0.14000000000000001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0.5</v>
      </c>
      <c r="W24" s="109">
        <f>IF((Scoresheet!$Y24+Scoresheet!$Z24+Scoresheet!$AA24)=0,0,FLOOR(Scoresheet!AA24/(Scoresheet!$Y24+Scoresheet!$Z24+Scoresheet!$AA24),0.01))</f>
        <v>0.5</v>
      </c>
      <c r="X24" s="66">
        <f>IF((Scoresheet!$AB24+Scoresheet!$AC24+Scoresheet!$AD24)=0,0,FLOOR(Scoresheet!AB24/(Scoresheet!$AB24+Scoresheet!$AC24+Scoresheet!$AD24),0.01))</f>
        <v>1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0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0.33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0.33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0.33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1</v>
      </c>
      <c r="BB24" s="66">
        <f t="shared" si="22"/>
        <v>1</v>
      </c>
      <c r="BC24" s="66">
        <f t="shared" si="23"/>
        <v>1</v>
      </c>
      <c r="BD24" s="66">
        <f t="shared" si="24"/>
        <v>1</v>
      </c>
      <c r="BE24" s="66">
        <f t="shared" si="25"/>
        <v>1</v>
      </c>
      <c r="BF24" s="66">
        <f t="shared" si="26"/>
        <v>1</v>
      </c>
      <c r="BG24" s="66">
        <f t="shared" si="27"/>
        <v>1</v>
      </c>
      <c r="BH24" s="66">
        <f t="shared" si="28"/>
        <v>0</v>
      </c>
      <c r="BI24" s="66">
        <f t="shared" si="29"/>
        <v>0</v>
      </c>
      <c r="BJ24" s="66">
        <f t="shared" si="30"/>
        <v>1</v>
      </c>
      <c r="BK24" s="66">
        <f t="shared" si="31"/>
        <v>1</v>
      </c>
      <c r="BL24" s="66">
        <f t="shared" si="32"/>
        <v>1</v>
      </c>
      <c r="BM24" s="66">
        <f t="shared" si="33"/>
        <v>0</v>
      </c>
      <c r="BN24" s="66">
        <f t="shared" si="34"/>
        <v>0</v>
      </c>
      <c r="BO24" s="66">
        <f t="shared" si="35"/>
        <v>1</v>
      </c>
      <c r="BP24" s="66">
        <f t="shared" si="36"/>
        <v>1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Nothopanax davidii</v>
      </c>
      <c r="C25" s="66">
        <f>IF(Scoresheet!C25=0,0,Scoresheet!C25/(Scoresheet!C25+Scoresheet!D25))</f>
        <v>0.5</v>
      </c>
      <c r="D25" s="109">
        <f>IF(Scoresheet!D25=0,0,Scoresheet!D25/(Scoresheet!C25+Scoresheet!D25))</f>
        <v>0.5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1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1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0.33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0.33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0.33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1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0.5</v>
      </c>
      <c r="Z25" s="115">
        <f>IF((Scoresheet!$AB25+Scoresheet!$AC25+Scoresheet!$AD25)=0,0,FLOOR(Scoresheet!AD25/(Scoresheet!$AB25+Scoresheet!$AC25+Scoresheet!$AD25),0.01))</f>
        <v>0.5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0.25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0.25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0.25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0.25</v>
      </c>
      <c r="AF25" s="66">
        <f>IF((Scoresheet!$AJ25+Scoresheet!$AK25+Scoresheet!$AL25)=0,0,FLOOR(Scoresheet!AJ25/(Scoresheet!$AJ25+Scoresheet!$AK25+Scoresheet!$AL25),0.01))</f>
        <v>0.5</v>
      </c>
      <c r="AG25" s="66">
        <f>IF((Scoresheet!$AJ25+Scoresheet!$AK25+Scoresheet!$AL25)=0,0,FLOOR(Scoresheet!AK25/(Scoresheet!$AJ25+Scoresheet!$AK25+Scoresheet!$AL25),0.01))</f>
        <v>0.5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1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1</v>
      </c>
      <c r="BD25" s="66">
        <f t="shared" si="24"/>
        <v>1</v>
      </c>
      <c r="BE25" s="66">
        <f t="shared" si="25"/>
        <v>1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1</v>
      </c>
      <c r="BN25" s="66">
        <f t="shared" si="34"/>
        <v>1</v>
      </c>
      <c r="BO25" s="66">
        <f t="shared" si="35"/>
        <v>0</v>
      </c>
      <c r="BP25" s="66">
        <f t="shared" si="36"/>
        <v>1</v>
      </c>
      <c r="BQ25" s="66">
        <f t="shared" si="37"/>
        <v>1</v>
      </c>
      <c r="BR25" s="66">
        <f t="shared" si="38"/>
        <v>1</v>
      </c>
      <c r="BS25" s="66">
        <f t="shared" si="39"/>
        <v>1</v>
      </c>
      <c r="BT25" s="66">
        <f t="shared" si="40"/>
        <v>1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Hydrangea sp.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1</v>
      </c>
      <c r="H26" s="66">
        <f>IF(Scoresheet!K26=0,0,Scoresheet!K26/(Scoresheet!L26+Scoresheet!K26)*(IF(Result!E26=0,1,Result!E26)))</f>
        <v>1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0.2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0.2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0.2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0.2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0.2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1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0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1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1</v>
      </c>
      <c r="AV26" s="66">
        <f t="shared" si="16"/>
        <v>1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1</v>
      </c>
      <c r="BG26" s="66">
        <f t="shared" si="27"/>
        <v>1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1</v>
      </c>
      <c r="BM26" s="66">
        <f t="shared" si="33"/>
        <v>0</v>
      </c>
      <c r="BN26" s="66">
        <f t="shared" si="34"/>
        <v>0</v>
      </c>
      <c r="BO26" s="66">
        <f t="shared" si="35"/>
        <v>0</v>
      </c>
      <c r="BP26" s="66">
        <f t="shared" si="36"/>
        <v>1</v>
      </c>
      <c r="BQ26" s="66">
        <f t="shared" si="37"/>
        <v>0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Lindera communis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0.5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0.5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0.5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0.5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1</v>
      </c>
      <c r="BD27" s="66">
        <f t="shared" si="24"/>
        <v>1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0</v>
      </c>
      <c r="BQ27" s="66">
        <f t="shared" si="37"/>
        <v>0</v>
      </c>
      <c r="BR27" s="66">
        <f t="shared" si="38"/>
        <v>1</v>
      </c>
      <c r="BS27" s="66">
        <f t="shared" si="39"/>
        <v>1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Celastrus orbiculatus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0</v>
      </c>
      <c r="F28" s="66">
        <f>IF(Scoresheet!G28=0,0,Scoresheet!G28/(Scoresheet!G28+Scoresheet!H28)*(IF(Result!E28=0,1,Result!E28)))</f>
        <v>1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1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0.33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0.33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0.33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0.5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0.5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0</v>
      </c>
      <c r="AT28" s="66">
        <f t="shared" si="14"/>
        <v>1</v>
      </c>
      <c r="AU28" s="66">
        <f t="shared" si="15"/>
        <v>0</v>
      </c>
      <c r="AV28" s="66">
        <f t="shared" si="16"/>
        <v>1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1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1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Acer oliveranum</v>
      </c>
      <c r="C29" s="66">
        <f>IF(Scoresheet!C29=0,0,Scoresheet!C29/(Scoresheet!C29+Scoresheet!D29))</f>
        <v>0</v>
      </c>
      <c r="D29" s="109">
        <f>IF(Scoresheet!D29=0,0,Scoresheet!D29/(Scoresheet!C29+Scoresheet!D29))</f>
        <v>1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0.5</v>
      </c>
      <c r="H29" s="66">
        <f>IF(Scoresheet!K29=0,0,Scoresheet!K29/(Scoresheet!L29+Scoresheet!K29)*(IF(Result!E29=0,1,Result!E29)))</f>
        <v>0.5</v>
      </c>
      <c r="I29" s="66">
        <f>IF(Scoresheet!L29=0,0,Scoresheet!L29/(Scoresheet!K29+Scoresheet!L29)*(IF(Result!E29=0,1,Result!E29)))</f>
        <v>0.5</v>
      </c>
      <c r="J29" s="109">
        <f>IF(Scoresheet!M29=0,0,Scoresheet!M29/(Scoresheet!M29+Scoresheet!N29))</f>
        <v>1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0.33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0.33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0.33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0.5</v>
      </c>
      <c r="W29" s="109">
        <f>IF((Scoresheet!$Y29+Scoresheet!$Z29+Scoresheet!$AA29)=0,0,FLOOR(Scoresheet!AA29/(Scoresheet!$Y29+Scoresheet!$Z29+Scoresheet!$AA29),0.01))</f>
        <v>0.5</v>
      </c>
      <c r="X29" s="66">
        <f>IF((Scoresheet!$AB29+Scoresheet!$AC29+Scoresheet!$AD29)=0,0,FLOOR(Scoresheet!AB29/(Scoresheet!$AB29+Scoresheet!$AC29+Scoresheet!$AD29),0.01))</f>
        <v>0.5</v>
      </c>
      <c r="Y29" s="66">
        <f>IF((Scoresheet!$AB29+Scoresheet!$AC29+Scoresheet!$AD29)=0,0,FLOOR(Scoresheet!AC29/(Scoresheet!$AB29+Scoresheet!$AC29+Scoresheet!$AD29),0.01))</f>
        <v>0.5</v>
      </c>
      <c r="Z29" s="115">
        <f>IF((Scoresheet!$AB29+Scoresheet!$AC29+Scoresheet!$AD29)=0,0,FLOOR(Scoresheet!AD29/(Scoresheet!$AB29+Scoresheet!$AC29+Scoresheet!$AD29),0.01))</f>
        <v>0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0.5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0.5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1</v>
      </c>
      <c r="AV29" s="66">
        <f t="shared" si="16"/>
        <v>1</v>
      </c>
      <c r="AW29" s="66">
        <f t="shared" si="17"/>
        <v>1</v>
      </c>
      <c r="AX29" s="66">
        <f t="shared" si="18"/>
        <v>1</v>
      </c>
      <c r="AY29" s="66">
        <f t="shared" si="19"/>
        <v>0</v>
      </c>
      <c r="AZ29" s="66">
        <f t="shared" si="20"/>
        <v>0</v>
      </c>
      <c r="BA29" s="66">
        <f t="shared" si="21"/>
        <v>1</v>
      </c>
      <c r="BB29" s="66">
        <f t="shared" si="22"/>
        <v>1</v>
      </c>
      <c r="BC29" s="66">
        <f t="shared" si="23"/>
        <v>1</v>
      </c>
      <c r="BD29" s="66">
        <f t="shared" si="24"/>
        <v>0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1</v>
      </c>
      <c r="BK29" s="66">
        <f t="shared" si="31"/>
        <v>1</v>
      </c>
      <c r="BL29" s="66">
        <f t="shared" si="32"/>
        <v>1</v>
      </c>
      <c r="BM29" s="66">
        <f t="shared" si="33"/>
        <v>1</v>
      </c>
      <c r="BN29" s="66">
        <f t="shared" si="34"/>
        <v>0</v>
      </c>
      <c r="BO29" s="66">
        <f t="shared" si="35"/>
        <v>1</v>
      </c>
      <c r="BP29" s="66">
        <f t="shared" si="36"/>
        <v>1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Hydrangea bretschneider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1</v>
      </c>
      <c r="G30" s="66">
        <f>IF(Scoresheet!I30=0,0,Scoresheet!I30/(Scoresheet!I30+Scoresheet!J30)*(IF(Result!E30=0,1,Result!E30)))</f>
        <v>1</v>
      </c>
      <c r="H30" s="66">
        <f>IF(Scoresheet!K30=0,0,Scoresheet!K30/(Scoresheet!L30+Scoresheet!K30)*(IF(Result!E30=0,1,Result!E30)))</f>
        <v>0.5</v>
      </c>
      <c r="I30" s="66">
        <f>IF(Scoresheet!L30=0,0,Scoresheet!L30/(Scoresheet!K30+Scoresheet!L30)*(IF(Result!E30=0,1,Result!E30)))</f>
        <v>0.5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0.5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0.5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0.33</v>
      </c>
      <c r="Y30" s="66">
        <f>IF((Scoresheet!$AB30+Scoresheet!$AC30+Scoresheet!$AD30)=0,0,FLOOR(Scoresheet!AC30/(Scoresheet!$AB30+Scoresheet!$AC30+Scoresheet!$AD30),0.01))</f>
        <v>0.33</v>
      </c>
      <c r="Z30" s="115">
        <f>IF((Scoresheet!$AB30+Scoresheet!$AC30+Scoresheet!$AD30)=0,0,FLOOR(Scoresheet!AD30/(Scoresheet!$AB30+Scoresheet!$AC30+Scoresheet!$AD30),0.01))</f>
        <v>0.33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1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1</v>
      </c>
      <c r="AV30" s="66">
        <f t="shared" si="16"/>
        <v>1</v>
      </c>
      <c r="AW30" s="66">
        <f t="shared" si="17"/>
        <v>1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1</v>
      </c>
      <c r="BF30" s="66">
        <f t="shared" si="26"/>
        <v>1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1</v>
      </c>
      <c r="BM30" s="66">
        <f t="shared" si="33"/>
        <v>1</v>
      </c>
      <c r="BN30" s="66">
        <f t="shared" si="34"/>
        <v>1</v>
      </c>
      <c r="BO30" s="66">
        <f t="shared" si="35"/>
        <v>0</v>
      </c>
      <c r="BP30" s="66">
        <f t="shared" si="36"/>
        <v>1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Vitis sp.</v>
      </c>
      <c r="C31" s="66">
        <f>IF(Scoresheet!C31=0,0,Scoresheet!C31/(Scoresheet!C31+Scoresheet!D31))</f>
        <v>0.5</v>
      </c>
      <c r="D31" s="109">
        <f>IF(Scoresheet!D31=0,0,Scoresheet!D31/(Scoresheet!C31+Scoresheet!D31))</f>
        <v>0.5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1</v>
      </c>
      <c r="G31" s="66">
        <f>IF(Scoresheet!I31=0,0,Scoresheet!I31/(Scoresheet!I31+Scoresheet!J31)*(IF(Result!E31=0,1,Result!E31)))</f>
        <v>0.5</v>
      </c>
      <c r="H31" s="66">
        <f>IF(Scoresheet!K31=0,0,Scoresheet!K31/(Scoresheet!L31+Scoresheet!K31)*(IF(Result!E31=0,1,Result!E31)))</f>
        <v>0.5</v>
      </c>
      <c r="I31" s="66">
        <f>IF(Scoresheet!L31=0,0,Scoresheet!L31/(Scoresheet!K31+Scoresheet!L31)*(IF(Result!E31=0,1,Result!E31)))</f>
        <v>0.5</v>
      </c>
      <c r="J31" s="109">
        <f>IF(Scoresheet!M31=0,0,Scoresheet!M31/(Scoresheet!M31+Scoresheet!N31))</f>
        <v>0.5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0.25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0.25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0.25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0.25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1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1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1</v>
      </c>
      <c r="AV31" s="66">
        <f t="shared" si="16"/>
        <v>1</v>
      </c>
      <c r="AW31" s="66">
        <f t="shared" si="17"/>
        <v>1</v>
      </c>
      <c r="AX31" s="66">
        <f t="shared" si="18"/>
        <v>1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1</v>
      </c>
      <c r="BE31" s="66">
        <f t="shared" si="25"/>
        <v>1</v>
      </c>
      <c r="BF31" s="66">
        <f t="shared" si="26"/>
        <v>1</v>
      </c>
      <c r="BG31" s="66">
        <f t="shared" si="27"/>
        <v>1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1</v>
      </c>
      <c r="BM31" s="66">
        <f t="shared" si="33"/>
        <v>0</v>
      </c>
      <c r="BN31" s="66">
        <f t="shared" si="34"/>
        <v>0</v>
      </c>
      <c r="BO31" s="66">
        <f t="shared" si="35"/>
        <v>0</v>
      </c>
      <c r="BP31" s="66">
        <f t="shared" si="36"/>
        <v>1</v>
      </c>
      <c r="BQ31" s="66">
        <f t="shared" si="37"/>
        <v>0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Litsea ichangensis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0.25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0.25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0.25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0.25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0.5</v>
      </c>
      <c r="V32" s="66">
        <f>IF((Scoresheet!$Y32+Scoresheet!$Z32+Scoresheet!$AA32)=0,0,FLOOR(Scoresheet!Z32/(Scoresheet!$Y32+Scoresheet!$Z32+Scoresheet!$AA32),0.01))</f>
        <v>0.5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0.5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1</v>
      </c>
      <c r="BA32" s="66">
        <f t="shared" si="21"/>
        <v>1</v>
      </c>
      <c r="BB32" s="66">
        <f t="shared" si="22"/>
        <v>1</v>
      </c>
      <c r="BC32" s="66">
        <f t="shared" si="23"/>
        <v>1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1</v>
      </c>
      <c r="BJ32" s="66">
        <f t="shared" si="30"/>
        <v>1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1</v>
      </c>
      <c r="BQ32" s="66">
        <f t="shared" si="37"/>
        <v>1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Ilex purpurea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1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0.5</v>
      </c>
      <c r="I33" s="66">
        <f>IF(Scoresheet!L33=0,0,Scoresheet!L33/(Scoresheet!K33+Scoresheet!L33)*(IF(Result!E33=0,1,Result!E33)))</f>
        <v>0.5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0.33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0.33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0.33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1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0.5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0.5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0</v>
      </c>
      <c r="AT33" s="66">
        <f t="shared" si="14"/>
        <v>1</v>
      </c>
      <c r="AU33" s="66">
        <f t="shared" si="15"/>
        <v>0</v>
      </c>
      <c r="AV33" s="66">
        <f t="shared" si="16"/>
        <v>1</v>
      </c>
      <c r="AW33" s="66">
        <f t="shared" si="17"/>
        <v>1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1</v>
      </c>
      <c r="BD33" s="66">
        <f t="shared" si="24"/>
        <v>1</v>
      </c>
      <c r="BE33" s="66">
        <f t="shared" si="25"/>
        <v>1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0</v>
      </c>
      <c r="BM33" s="66">
        <f t="shared" si="33"/>
        <v>0</v>
      </c>
      <c r="BN33" s="66">
        <f t="shared" si="34"/>
        <v>1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1</v>
      </c>
      <c r="BS33" s="66">
        <f t="shared" si="39"/>
        <v>1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Acer buergerianum</v>
      </c>
      <c r="C34" s="66">
        <f>IF(Scoresheet!C34=0,0,Scoresheet!C34/(Scoresheet!C34+Scoresheet!D34))</f>
        <v>0</v>
      </c>
      <c r="D34" s="109">
        <f>IF(Scoresheet!D34=0,0,Scoresheet!D34/(Scoresheet!C34+Scoresheet!D34))</f>
        <v>1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0.33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0.33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0.33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1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0.5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0.5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1</v>
      </c>
      <c r="BD34" s="66">
        <f t="shared" si="24"/>
        <v>1</v>
      </c>
      <c r="BE34" s="66">
        <f t="shared" si="25"/>
        <v>1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1</v>
      </c>
      <c r="BM34" s="66">
        <f t="shared" si="33"/>
        <v>0</v>
      </c>
      <c r="BN34" s="66">
        <f t="shared" si="34"/>
        <v>0</v>
      </c>
      <c r="BO34" s="66">
        <f t="shared" si="35"/>
        <v>1</v>
      </c>
      <c r="BP34" s="66">
        <f t="shared" si="36"/>
        <v>1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Lespedeza formosa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0.2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0.2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0.2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0.2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0.2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1</v>
      </c>
      <c r="U35" s="66">
        <f>IF((Scoresheet!$Y35+Scoresheet!$Z35+Scoresheet!$AA35)=0,0,FLOOR(Scoresheet!Y35/(Scoresheet!$Y35+Scoresheet!$Z35+Scoresheet!$AA35),0.01))</f>
        <v>0.33</v>
      </c>
      <c r="V35" s="66">
        <f>IF((Scoresheet!$Y35+Scoresheet!$Z35+Scoresheet!$AA35)=0,0,FLOOR(Scoresheet!Z35/(Scoresheet!$Y35+Scoresheet!$Z35+Scoresheet!$AA35),0.01))</f>
        <v>0.33</v>
      </c>
      <c r="W35" s="109">
        <f>IF((Scoresheet!$Y35+Scoresheet!$Z35+Scoresheet!$AA35)=0,0,FLOOR(Scoresheet!AA35/(Scoresheet!$Y35+Scoresheet!$Z35+Scoresheet!$AA35),0.01))</f>
        <v>0.33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0.5</v>
      </c>
      <c r="Z35" s="115">
        <f>IF((Scoresheet!$AB35+Scoresheet!$AC35+Scoresheet!$AD35)=0,0,FLOOR(Scoresheet!AD35/(Scoresheet!$AB35+Scoresheet!$AC35+Scoresheet!$AD35),0.01))</f>
        <v>0.5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0.5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0.5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1</v>
      </c>
      <c r="BA35" s="66">
        <f t="shared" si="21"/>
        <v>1</v>
      </c>
      <c r="BB35" s="66">
        <f t="shared" si="22"/>
        <v>1</v>
      </c>
      <c r="BC35" s="66">
        <f t="shared" si="23"/>
        <v>1</v>
      </c>
      <c r="BD35" s="66">
        <f t="shared" si="24"/>
        <v>1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1</v>
      </c>
      <c r="BI35" s="66">
        <f t="shared" si="29"/>
        <v>1</v>
      </c>
      <c r="BJ35" s="66">
        <f t="shared" si="30"/>
        <v>1</v>
      </c>
      <c r="BK35" s="66">
        <f t="shared" si="31"/>
        <v>1</v>
      </c>
      <c r="BL35" s="66">
        <f t="shared" si="32"/>
        <v>0</v>
      </c>
      <c r="BM35" s="66">
        <f t="shared" si="33"/>
        <v>1</v>
      </c>
      <c r="BN35" s="66">
        <f t="shared" si="34"/>
        <v>1</v>
      </c>
      <c r="BO35" s="66">
        <f t="shared" si="35"/>
        <v>0</v>
      </c>
      <c r="BP35" s="66">
        <f t="shared" si="36"/>
        <v>1</v>
      </c>
      <c r="BQ35" s="66">
        <f t="shared" si="37"/>
        <v>1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Rhus chinensis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1</v>
      </c>
      <c r="G36" s="66">
        <f>IF(Scoresheet!I36=0,0,Scoresheet!I36/(Scoresheet!I36+Scoresheet!J36)*(IF(Result!E36=0,1,Result!E36)))</f>
        <v>0.5</v>
      </c>
      <c r="H36" s="66">
        <f>IF(Scoresheet!K36=0,0,Scoresheet!K36/(Scoresheet!L36+Scoresheet!K36)*(IF(Result!E36=0,1,Result!E36)))</f>
        <v>1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0.25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0.25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0.25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0.25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1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0.5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0.5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0</v>
      </c>
      <c r="AT36" s="66">
        <f t="shared" si="14"/>
        <v>1</v>
      </c>
      <c r="AU36" s="66">
        <f t="shared" si="15"/>
        <v>1</v>
      </c>
      <c r="AV36" s="66">
        <f t="shared" si="16"/>
        <v>1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1</v>
      </c>
      <c r="BE36" s="66">
        <f t="shared" si="25"/>
        <v>1</v>
      </c>
      <c r="BF36" s="66">
        <f t="shared" si="26"/>
        <v>1</v>
      </c>
      <c r="BG36" s="66">
        <f t="shared" si="27"/>
        <v>1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0</v>
      </c>
      <c r="BM36" s="66">
        <f t="shared" si="33"/>
        <v>0</v>
      </c>
      <c r="BN36" s="66">
        <f t="shared" si="34"/>
        <v>1</v>
      </c>
      <c r="BO36" s="66">
        <f t="shared" si="35"/>
        <v>0</v>
      </c>
      <c r="BP36" s="66">
        <f t="shared" si="36"/>
        <v>1</v>
      </c>
      <c r="BQ36" s="66">
        <f t="shared" si="37"/>
        <v>1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OTU 31</v>
      </c>
      <c r="C37" s="66">
        <f>IF(Scoresheet!C37=0,0,Scoresheet!C37/(Scoresheet!C37+Scoresheet!D37))</f>
        <v>0</v>
      </c>
      <c r="D37" s="109">
        <f>IF(Scoresheet!D37=0,0,Scoresheet!D37/(Scoresheet!C37+Scoresheet!D37))</f>
        <v>1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0.5</v>
      </c>
      <c r="G37" s="66">
        <f>IF(Scoresheet!I37=0,0,Scoresheet!I37/(Scoresheet!I37+Scoresheet!J37)*(IF(Result!E37=0,1,Result!E37)))</f>
        <v>0.5</v>
      </c>
      <c r="H37" s="66">
        <f>IF(Scoresheet!K37=0,0,Scoresheet!K37/(Scoresheet!L37+Scoresheet!K37)*(IF(Result!E37=0,1,Result!E37)))</f>
        <v>0.5</v>
      </c>
      <c r="I37" s="66">
        <f>IF(Scoresheet!L37=0,0,Scoresheet!L37/(Scoresheet!K37+Scoresheet!L37)*(IF(Result!E37=0,1,Result!E37)))</f>
        <v>0.5</v>
      </c>
      <c r="J37" s="109">
        <f>IF(Scoresheet!M37=0,0,Scoresheet!M37/(Scoresheet!M37+Scoresheet!N37))</f>
        <v>1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0.33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0.33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0.33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0.5</v>
      </c>
      <c r="W37" s="109">
        <f>IF((Scoresheet!$Y37+Scoresheet!$Z37+Scoresheet!$AA37)=0,0,FLOOR(Scoresheet!AA37/(Scoresheet!$Y37+Scoresheet!$Z37+Scoresheet!$AA37),0.01))</f>
        <v>0.5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1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1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0</v>
      </c>
      <c r="AT37" s="66">
        <f t="shared" si="14"/>
        <v>1</v>
      </c>
      <c r="AU37" s="66">
        <f t="shared" si="15"/>
        <v>1</v>
      </c>
      <c r="AV37" s="66">
        <f t="shared" si="16"/>
        <v>1</v>
      </c>
      <c r="AW37" s="66">
        <f t="shared" si="17"/>
        <v>1</v>
      </c>
      <c r="AX37" s="66">
        <f t="shared" si="18"/>
        <v>1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1</v>
      </c>
      <c r="BC37" s="66">
        <f t="shared" si="23"/>
        <v>1</v>
      </c>
      <c r="BD37" s="66">
        <f t="shared" si="24"/>
        <v>1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1</v>
      </c>
      <c r="BK37" s="66">
        <f t="shared" si="31"/>
        <v>1</v>
      </c>
      <c r="BL37" s="66">
        <f t="shared" si="32"/>
        <v>0</v>
      </c>
      <c r="BM37" s="66">
        <f t="shared" si="33"/>
        <v>0</v>
      </c>
      <c r="BN37" s="66">
        <f t="shared" si="34"/>
        <v>1</v>
      </c>
      <c r="BO37" s="66">
        <f t="shared" si="35"/>
        <v>0</v>
      </c>
      <c r="BP37" s="66">
        <f t="shared" si="36"/>
        <v>0</v>
      </c>
      <c r="BQ37" s="66">
        <f t="shared" si="37"/>
        <v>1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Acer davidii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0.5</v>
      </c>
      <c r="G38" s="66">
        <f>IF(Scoresheet!I38=0,0,Scoresheet!I38/(Scoresheet!I38+Scoresheet!J38)*(IF(Result!E38=0,1,Result!E38)))</f>
        <v>0.5</v>
      </c>
      <c r="H38" s="66">
        <f>IF(Scoresheet!K38=0,0,Scoresheet!K38/(Scoresheet!L38+Scoresheet!K38)*(IF(Result!E38=0,1,Result!E38)))</f>
        <v>0.5</v>
      </c>
      <c r="I38" s="66">
        <f>IF(Scoresheet!L38=0,0,Scoresheet!L38/(Scoresheet!K38+Scoresheet!L38)*(IF(Result!E38=0,1,Result!E38)))</f>
        <v>0.5</v>
      </c>
      <c r="J38" s="109">
        <f>IF(Scoresheet!M38=0,0,Scoresheet!M38/(Scoresheet!M38+Scoresheet!N38))</f>
        <v>0.5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0.25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0.25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0.25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0.25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1</v>
      </c>
      <c r="X38" s="66">
        <f>IF((Scoresheet!$AB38+Scoresheet!$AC38+Scoresheet!$AD38)=0,0,FLOOR(Scoresheet!AB38/(Scoresheet!$AB38+Scoresheet!$AC38+Scoresheet!$AD38),0.01))</f>
        <v>0.5</v>
      </c>
      <c r="Y38" s="66">
        <f>IF((Scoresheet!$AB38+Scoresheet!$AC38+Scoresheet!$AD38)=0,0,FLOOR(Scoresheet!AC38/(Scoresheet!$AB38+Scoresheet!$AC38+Scoresheet!$AD38),0.01))</f>
        <v>0.5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0.5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0.5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0.5</v>
      </c>
      <c r="AH38" s="109">
        <f>IF((Scoresheet!$AJ38+Scoresheet!$AK38+Scoresheet!$AL38)=0,0,FLOOR(Scoresheet!AL38/(Scoresheet!$AJ38+Scoresheet!$AK38+Scoresheet!$AL38),0.01))</f>
        <v>0.5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0</v>
      </c>
      <c r="AT38" s="66">
        <f t="shared" si="14"/>
        <v>1</v>
      </c>
      <c r="AU38" s="66">
        <f t="shared" si="15"/>
        <v>1</v>
      </c>
      <c r="AV38" s="66">
        <f t="shared" si="16"/>
        <v>1</v>
      </c>
      <c r="AW38" s="66">
        <f t="shared" si="17"/>
        <v>1</v>
      </c>
      <c r="AX38" s="66">
        <f t="shared" si="18"/>
        <v>1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1</v>
      </c>
      <c r="BC38" s="66">
        <f t="shared" si="23"/>
        <v>1</v>
      </c>
      <c r="BD38" s="66">
        <f t="shared" si="24"/>
        <v>1</v>
      </c>
      <c r="BE38" s="66">
        <f t="shared" si="25"/>
        <v>1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1</v>
      </c>
      <c r="BM38" s="66">
        <f t="shared" si="33"/>
        <v>1</v>
      </c>
      <c r="BN38" s="66">
        <f t="shared" si="34"/>
        <v>0</v>
      </c>
      <c r="BO38" s="66">
        <f t="shared" si="35"/>
        <v>0</v>
      </c>
      <c r="BP38" s="66">
        <f t="shared" si="36"/>
        <v>1</v>
      </c>
      <c r="BQ38" s="66">
        <f t="shared" si="37"/>
        <v>1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1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Viburnum dilatatum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1</v>
      </c>
      <c r="G39" s="66">
        <f>IF(Scoresheet!I39=0,0,Scoresheet!I39/(Scoresheet!I39+Scoresheet!J39)*(IF(Result!E39=0,1,Result!E39)))</f>
        <v>1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1</v>
      </c>
      <c r="J39" s="109">
        <f>IF(Scoresheet!M39=0,0,Scoresheet!M39/(Scoresheet!M39+Scoresheet!N39))</f>
        <v>0.5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0.25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0.25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0.25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0.25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1</v>
      </c>
      <c r="X39" s="66">
        <f>IF((Scoresheet!$AB39+Scoresheet!$AC39+Scoresheet!$AD39)=0,0,FLOOR(Scoresheet!AB39/(Scoresheet!$AB39+Scoresheet!$AC39+Scoresheet!$AD39),0.01))</f>
        <v>0.33</v>
      </c>
      <c r="Y39" s="66">
        <f>IF((Scoresheet!$AB39+Scoresheet!$AC39+Scoresheet!$AD39)=0,0,FLOOR(Scoresheet!AC39/(Scoresheet!$AB39+Scoresheet!$AC39+Scoresheet!$AD39),0.01))</f>
        <v>0.33</v>
      </c>
      <c r="Z39" s="115">
        <f>IF((Scoresheet!$AB39+Scoresheet!$AC39+Scoresheet!$AD39)=0,0,FLOOR(Scoresheet!AD39/(Scoresheet!$AB39+Scoresheet!$AC39+Scoresheet!$AD39),0.01))</f>
        <v>0.33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0.5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0.5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0</v>
      </c>
      <c r="AT39" s="66">
        <f t="shared" si="14"/>
        <v>1</v>
      </c>
      <c r="AU39" s="66">
        <f t="shared" si="15"/>
        <v>1</v>
      </c>
      <c r="AV39" s="66">
        <f t="shared" si="16"/>
        <v>0</v>
      </c>
      <c r="AW39" s="66">
        <f t="shared" si="17"/>
        <v>1</v>
      </c>
      <c r="AX39" s="66">
        <f t="shared" si="18"/>
        <v>1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1</v>
      </c>
      <c r="BD39" s="66">
        <f t="shared" si="24"/>
        <v>1</v>
      </c>
      <c r="BE39" s="66">
        <f t="shared" si="25"/>
        <v>1</v>
      </c>
      <c r="BF39" s="66">
        <f t="shared" si="26"/>
        <v>1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1</v>
      </c>
      <c r="BL39" s="66">
        <f t="shared" si="32"/>
        <v>1</v>
      </c>
      <c r="BM39" s="66">
        <f t="shared" si="33"/>
        <v>1</v>
      </c>
      <c r="BN39" s="66">
        <f t="shared" si="34"/>
        <v>1</v>
      </c>
      <c r="BO39" s="66">
        <f t="shared" si="35"/>
        <v>0</v>
      </c>
      <c r="BP39" s="66">
        <f t="shared" si="36"/>
        <v>1</v>
      </c>
      <c r="BQ39" s="66">
        <f t="shared" si="37"/>
        <v>1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Carpinus turczaninownii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0.5</v>
      </c>
      <c r="G40" s="66">
        <f>IF(Scoresheet!I40=0,0,Scoresheet!I40/(Scoresheet!I40+Scoresheet!J40)*(IF(Result!E40=0,1,Result!E40)))</f>
        <v>0.5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1</v>
      </c>
      <c r="J40" s="109">
        <f>IF(Scoresheet!M40=0,0,Scoresheet!M40/(Scoresheet!M40+Scoresheet!N40))</f>
        <v>1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0.33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0.33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0.33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0.5</v>
      </c>
      <c r="W40" s="109">
        <f>IF((Scoresheet!$Y40+Scoresheet!$Z40+Scoresheet!$AA40)=0,0,FLOOR(Scoresheet!AA40/(Scoresheet!$Y40+Scoresheet!$Z40+Scoresheet!$AA40),0.01))</f>
        <v>0.5</v>
      </c>
      <c r="X40" s="66">
        <f>IF((Scoresheet!$AB40+Scoresheet!$AC40+Scoresheet!$AD40)=0,0,FLOOR(Scoresheet!AB40/(Scoresheet!$AB40+Scoresheet!$AC40+Scoresheet!$AD40),0.01))</f>
        <v>0.5</v>
      </c>
      <c r="Y40" s="66">
        <f>IF((Scoresheet!$AB40+Scoresheet!$AC40+Scoresheet!$AD40)=0,0,FLOOR(Scoresheet!AC40/(Scoresheet!$AB40+Scoresheet!$AC40+Scoresheet!$AD40),0.01))</f>
        <v>0.5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0.25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0.25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0.25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0.25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0</v>
      </c>
      <c r="AT40" s="66">
        <f t="shared" si="14"/>
        <v>1</v>
      </c>
      <c r="AU40" s="66">
        <f t="shared" si="15"/>
        <v>1</v>
      </c>
      <c r="AV40" s="66">
        <f t="shared" si="16"/>
        <v>0</v>
      </c>
      <c r="AW40" s="66">
        <f t="shared" si="17"/>
        <v>1</v>
      </c>
      <c r="AX40" s="66">
        <f t="shared" si="18"/>
        <v>1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1</v>
      </c>
      <c r="BC40" s="66">
        <f t="shared" si="23"/>
        <v>1</v>
      </c>
      <c r="BD40" s="66">
        <f t="shared" si="24"/>
        <v>1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1</v>
      </c>
      <c r="BK40" s="66">
        <f t="shared" si="31"/>
        <v>1</v>
      </c>
      <c r="BL40" s="66">
        <f t="shared" si="32"/>
        <v>1</v>
      </c>
      <c r="BM40" s="66">
        <f t="shared" si="33"/>
        <v>1</v>
      </c>
      <c r="BN40" s="66">
        <f t="shared" si="34"/>
        <v>0</v>
      </c>
      <c r="BO40" s="66">
        <f t="shared" si="35"/>
        <v>0</v>
      </c>
      <c r="BP40" s="66">
        <f t="shared" si="36"/>
        <v>1</v>
      </c>
      <c r="BQ40" s="66">
        <f t="shared" si="37"/>
        <v>1</v>
      </c>
      <c r="BR40" s="66">
        <f t="shared" si="38"/>
        <v>1</v>
      </c>
      <c r="BS40" s="66">
        <f t="shared" si="39"/>
        <v>1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Rhododendron capitatum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1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0.33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0.33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0.33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0.5</v>
      </c>
      <c r="W41" s="109">
        <f>IF((Scoresheet!$Y41+Scoresheet!$Z41+Scoresheet!$AA41)=0,0,FLOOR(Scoresheet!AA41/(Scoresheet!$Y41+Scoresheet!$Z41+Scoresheet!$AA41),0.01))</f>
        <v>0.5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1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1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1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1</v>
      </c>
      <c r="BC41" s="66">
        <f t="shared" si="23"/>
        <v>1</v>
      </c>
      <c r="BD41" s="66">
        <f t="shared" si="24"/>
        <v>1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1</v>
      </c>
      <c r="BK41" s="66">
        <f t="shared" si="31"/>
        <v>1</v>
      </c>
      <c r="BL41" s="66">
        <f t="shared" si="32"/>
        <v>0</v>
      </c>
      <c r="BM41" s="66">
        <f t="shared" si="33"/>
        <v>0</v>
      </c>
      <c r="BN41" s="66">
        <f t="shared" si="34"/>
        <v>1</v>
      </c>
      <c r="BO41" s="66">
        <f t="shared" si="35"/>
        <v>0</v>
      </c>
      <c r="BP41" s="66">
        <f t="shared" si="36"/>
        <v>0</v>
      </c>
      <c r="BQ41" s="66">
        <f t="shared" si="37"/>
        <v>1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Cotoneaster horizontalis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1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0.25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0.25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0.25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0.25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1</v>
      </c>
      <c r="U42" s="66">
        <f>IF((Scoresheet!$Y42+Scoresheet!$Z42+Scoresheet!$AA42)=0,0,FLOOR(Scoresheet!Y42/(Scoresheet!$Y42+Scoresheet!$Z42+Scoresheet!$AA42),0.01))</f>
        <v>0.5</v>
      </c>
      <c r="V42" s="66">
        <f>IF((Scoresheet!$Y42+Scoresheet!$Z42+Scoresheet!$AA42)=0,0,FLOOR(Scoresheet!Z42/(Scoresheet!$Y42+Scoresheet!$Z42+Scoresheet!$AA42),0.01))</f>
        <v>0.5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1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0.5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0.5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1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1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1</v>
      </c>
      <c r="AZ42" s="66">
        <f t="shared" si="20"/>
        <v>1</v>
      </c>
      <c r="BA42" s="66">
        <f t="shared" si="21"/>
        <v>1</v>
      </c>
      <c r="BB42" s="66">
        <f t="shared" si="22"/>
        <v>1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1</v>
      </c>
      <c r="BI42" s="66">
        <f t="shared" si="29"/>
        <v>1</v>
      </c>
      <c r="BJ42" s="66">
        <f t="shared" si="30"/>
        <v>1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1</v>
      </c>
      <c r="BO42" s="66">
        <f t="shared" si="35"/>
        <v>0</v>
      </c>
      <c r="BP42" s="66">
        <f t="shared" si="36"/>
        <v>1</v>
      </c>
      <c r="BQ42" s="66">
        <f t="shared" si="37"/>
        <v>1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Quercus glandulifera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1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1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0.33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0.33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0.33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1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0.5</v>
      </c>
      <c r="Z43" s="115">
        <f>IF((Scoresheet!$AB43+Scoresheet!$AC43+Scoresheet!$AD43)=0,0,FLOOR(Scoresheet!AD43/(Scoresheet!$AB43+Scoresheet!$AC43+Scoresheet!$AD43),0.01))</f>
        <v>0.5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1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1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0</v>
      </c>
      <c r="AT43" s="66">
        <f t="shared" si="14"/>
        <v>1</v>
      </c>
      <c r="AU43" s="66">
        <f t="shared" si="15"/>
        <v>0</v>
      </c>
      <c r="AV43" s="66">
        <f t="shared" si="16"/>
        <v>1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1</v>
      </c>
      <c r="BD43" s="66">
        <f t="shared" si="24"/>
        <v>1</v>
      </c>
      <c r="BE43" s="66">
        <f t="shared" si="25"/>
        <v>1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1</v>
      </c>
      <c r="BL43" s="66">
        <f t="shared" si="32"/>
        <v>0</v>
      </c>
      <c r="BM43" s="66">
        <f t="shared" si="33"/>
        <v>1</v>
      </c>
      <c r="BN43" s="66">
        <f t="shared" si="34"/>
        <v>1</v>
      </c>
      <c r="BO43" s="66">
        <f t="shared" si="35"/>
        <v>0</v>
      </c>
      <c r="BP43" s="66">
        <f t="shared" si="36"/>
        <v>0</v>
      </c>
      <c r="BQ43" s="66">
        <f t="shared" si="37"/>
        <v>1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1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Castanea mollissima</v>
      </c>
      <c r="C44" s="66">
        <f>IF(Scoresheet!C44=0,0,Scoresheet!C44/(Scoresheet!C44+Scoresheet!D44))</f>
        <v>1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1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0.5</v>
      </c>
      <c r="I44" s="66">
        <f>IF(Scoresheet!L44=0,0,Scoresheet!L44/(Scoresheet!K44+Scoresheet!L44)*(IF(Result!E44=0,1,Result!E44)))</f>
        <v>0.5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0.25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0.25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0.25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0.25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1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1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1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1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0</v>
      </c>
      <c r="AT44" s="66">
        <f t="shared" si="14"/>
        <v>1</v>
      </c>
      <c r="AU44" s="66">
        <f t="shared" si="15"/>
        <v>0</v>
      </c>
      <c r="AV44" s="66">
        <f t="shared" si="16"/>
        <v>1</v>
      </c>
      <c r="AW44" s="66">
        <f t="shared" si="17"/>
        <v>1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1</v>
      </c>
      <c r="BD44" s="66">
        <f t="shared" si="24"/>
        <v>1</v>
      </c>
      <c r="BE44" s="66">
        <f t="shared" si="25"/>
        <v>1</v>
      </c>
      <c r="BF44" s="66">
        <f t="shared" si="26"/>
        <v>1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1</v>
      </c>
      <c r="BL44" s="66">
        <f t="shared" si="32"/>
        <v>0</v>
      </c>
      <c r="BM44" s="66">
        <f t="shared" si="33"/>
        <v>0</v>
      </c>
      <c r="BN44" s="66">
        <f t="shared" si="34"/>
        <v>1</v>
      </c>
      <c r="BO44" s="66">
        <f t="shared" si="35"/>
        <v>0</v>
      </c>
      <c r="BP44" s="66">
        <f t="shared" si="36"/>
        <v>0</v>
      </c>
      <c r="BQ44" s="66">
        <f t="shared" si="37"/>
        <v>1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1</v>
      </c>
      <c r="BV44" s="66">
        <f t="shared" si="42"/>
        <v>0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39</v>
      </c>
      <c r="B45" s="109" t="str">
        <f>Scoresheet!B45</f>
        <v>Fagus engleriana</v>
      </c>
      <c r="C45" s="66">
        <f>IF(Scoresheet!C45=0,0,Scoresheet!C45/(Scoresheet!C45+Scoresheet!D45))</f>
        <v>1</v>
      </c>
      <c r="D45" s="109">
        <f>IF(Scoresheet!D45=0,0,Scoresheet!D45/(Scoresheet!C45+Scoresheet!D45))</f>
        <v>0</v>
      </c>
      <c r="E45" s="66">
        <f>IF(Scoresheet!E45=0,0,Scoresheet!E45/(Scoresheet!E45+Scoresheet!F45))</f>
        <v>1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0.33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0.33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0.33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0.5</v>
      </c>
      <c r="W45" s="109">
        <f>IF((Scoresheet!$Y45+Scoresheet!$Z45+Scoresheet!$AA45)=0,0,FLOOR(Scoresheet!AA45/(Scoresheet!$Y45+Scoresheet!$Z45+Scoresheet!$AA45),0.01))</f>
        <v>0.5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0.5</v>
      </c>
      <c r="Z45" s="115">
        <f>IF((Scoresheet!$AB45+Scoresheet!$AC45+Scoresheet!$AD45)=0,0,FLOOR(Scoresheet!AD45/(Scoresheet!$AB45+Scoresheet!$AC45+Scoresheet!$AD45),0.01))</f>
        <v>0.5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0.5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0.5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1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1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1</v>
      </c>
      <c r="BD45" s="66">
        <f t="shared" si="24"/>
        <v>1</v>
      </c>
      <c r="BE45" s="66">
        <f t="shared" si="25"/>
        <v>1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1</v>
      </c>
      <c r="BK45" s="66">
        <f t="shared" si="31"/>
        <v>1</v>
      </c>
      <c r="BL45" s="66">
        <f t="shared" si="32"/>
        <v>0</v>
      </c>
      <c r="BM45" s="66">
        <f t="shared" si="33"/>
        <v>1</v>
      </c>
      <c r="BN45" s="66">
        <f t="shared" si="34"/>
        <v>1</v>
      </c>
      <c r="BO45" s="66">
        <f t="shared" si="35"/>
        <v>0</v>
      </c>
      <c r="BP45" s="66">
        <f t="shared" si="36"/>
        <v>1</v>
      </c>
      <c r="BQ45" s="66">
        <f t="shared" si="37"/>
        <v>1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1</v>
      </c>
      <c r="BV45" s="66">
        <f t="shared" si="42"/>
        <v>0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>
      <c r="A46" s="96">
        <f t="shared" si="11"/>
        <v>40</v>
      </c>
      <c r="B46" s="109" t="str">
        <f>Scoresheet!B46</f>
        <v xml:space="preserve">Primula sp. </v>
      </c>
      <c r="C46" s="66">
        <f>IF(Scoresheet!C46=0,0,Scoresheet!C46/(Scoresheet!C46+Scoresheet!D46))</f>
        <v>1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1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0.5</v>
      </c>
      <c r="I46" s="66">
        <f>IF(Scoresheet!L46=0,0,Scoresheet!L46/(Scoresheet!K46+Scoresheet!L46)*(IF(Result!E46=0,1,Result!E46)))</f>
        <v>0.5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0.33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0.33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0.33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0.5</v>
      </c>
      <c r="W46" s="109">
        <f>IF((Scoresheet!$Y46+Scoresheet!$Z46+Scoresheet!$AA46)=0,0,FLOOR(Scoresheet!AA46/(Scoresheet!$Y46+Scoresheet!$Z46+Scoresheet!$AA46),0.01))</f>
        <v>0.5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0.5</v>
      </c>
      <c r="Z46" s="115">
        <f>IF((Scoresheet!$AB46+Scoresheet!$AC46+Scoresheet!$AD46)=0,0,FLOOR(Scoresheet!AD46/(Scoresheet!$AB46+Scoresheet!$AC46+Scoresheet!$AD46),0.01))</f>
        <v>0.5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0.5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0.5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1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1</v>
      </c>
      <c r="AR46" s="66">
        <f t="shared" si="12"/>
        <v>1</v>
      </c>
      <c r="AS46" s="66">
        <f t="shared" si="13"/>
        <v>0</v>
      </c>
      <c r="AT46" s="66">
        <f t="shared" si="14"/>
        <v>1</v>
      </c>
      <c r="AU46" s="66">
        <f t="shared" si="15"/>
        <v>0</v>
      </c>
      <c r="AV46" s="66">
        <f t="shared" si="16"/>
        <v>1</v>
      </c>
      <c r="AW46" s="66">
        <f t="shared" si="17"/>
        <v>1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1</v>
      </c>
      <c r="BD46" s="66">
        <f t="shared" si="24"/>
        <v>1</v>
      </c>
      <c r="BE46" s="66">
        <f t="shared" si="25"/>
        <v>1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1</v>
      </c>
      <c r="BK46" s="66">
        <f t="shared" si="31"/>
        <v>1</v>
      </c>
      <c r="BL46" s="66">
        <f t="shared" si="32"/>
        <v>0</v>
      </c>
      <c r="BM46" s="66">
        <f t="shared" si="33"/>
        <v>1</v>
      </c>
      <c r="BN46" s="66">
        <f t="shared" si="34"/>
        <v>1</v>
      </c>
      <c r="BO46" s="66">
        <f t="shared" si="35"/>
        <v>0</v>
      </c>
      <c r="BP46" s="66">
        <f t="shared" si="36"/>
        <v>1</v>
      </c>
      <c r="BQ46" s="66">
        <f t="shared" si="37"/>
        <v>1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1</v>
      </c>
      <c r="BV46" s="66">
        <f t="shared" si="42"/>
        <v>0</v>
      </c>
      <c r="BX46" s="66">
        <f t="shared" si="43"/>
        <v>1</v>
      </c>
      <c r="BY46" s="66">
        <f t="shared" si="45"/>
        <v>1</v>
      </c>
      <c r="BZ46" s="66">
        <f t="shared" si="46"/>
        <v>1</v>
      </c>
      <c r="CA46" s="66">
        <f t="shared" si="47"/>
        <v>1</v>
      </c>
      <c r="CB46" s="66">
        <f t="shared" si="48"/>
        <v>1</v>
      </c>
      <c r="CC46" s="66">
        <f t="shared" si="49"/>
        <v>1</v>
      </c>
      <c r="CD46" s="66">
        <f t="shared" si="50"/>
        <v>1</v>
      </c>
    </row>
    <row r="47" spans="1:82">
      <c r="A47" s="96">
        <f t="shared" si="11"/>
        <v>41</v>
      </c>
      <c r="B47" s="109" t="str">
        <f>Scoresheet!B47</f>
        <v>Lespedeza bicolor</v>
      </c>
      <c r="C47" s="66">
        <f>IF(Scoresheet!C47=0,0,Scoresheet!C47/(Scoresheet!C47+Scoresheet!D47))</f>
        <v>1</v>
      </c>
      <c r="D47" s="109">
        <f>IF(Scoresheet!D47=0,0,Scoresheet!D47/(Scoresheet!C47+Scoresheet!D47))</f>
        <v>0</v>
      </c>
      <c r="E47" s="66">
        <f>IF(Scoresheet!E47=0,0,Scoresheet!E47/(Scoresheet!E47+Scoresheet!F47))</f>
        <v>1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0.33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0.33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0.33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0.5</v>
      </c>
      <c r="V47" s="66">
        <f>IF((Scoresheet!$Y47+Scoresheet!$Z47+Scoresheet!$AA47)=0,0,FLOOR(Scoresheet!Z47/(Scoresheet!$Y47+Scoresheet!$Z47+Scoresheet!$AA47),0.01))</f>
        <v>0.5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1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0.5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0.5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1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1</v>
      </c>
      <c r="AR47" s="66">
        <f t="shared" si="12"/>
        <v>1</v>
      </c>
      <c r="AS47" s="66">
        <f t="shared" si="13"/>
        <v>1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1</v>
      </c>
      <c r="BB47" s="66">
        <f t="shared" si="22"/>
        <v>1</v>
      </c>
      <c r="BC47" s="66">
        <f t="shared" si="23"/>
        <v>1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1</v>
      </c>
      <c r="BJ47" s="66">
        <f t="shared" si="30"/>
        <v>1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1</v>
      </c>
      <c r="BO47" s="66">
        <f t="shared" si="35"/>
        <v>0</v>
      </c>
      <c r="BP47" s="66">
        <f t="shared" si="36"/>
        <v>1</v>
      </c>
      <c r="BQ47" s="66">
        <f t="shared" si="37"/>
        <v>1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1</v>
      </c>
      <c r="BV47" s="66">
        <f t="shared" si="42"/>
        <v>0</v>
      </c>
      <c r="BX47" s="66">
        <f t="shared" si="43"/>
        <v>1</v>
      </c>
      <c r="BY47" s="66">
        <f t="shared" si="45"/>
        <v>1</v>
      </c>
      <c r="BZ47" s="66">
        <f t="shared" si="46"/>
        <v>1</v>
      </c>
      <c r="CA47" s="66">
        <f t="shared" si="47"/>
        <v>1</v>
      </c>
      <c r="CB47" s="66">
        <f t="shared" si="48"/>
        <v>1</v>
      </c>
      <c r="CC47" s="66">
        <f t="shared" si="49"/>
        <v>1</v>
      </c>
      <c r="CD47" s="66">
        <f t="shared" si="50"/>
        <v>1</v>
      </c>
    </row>
    <row r="48" spans="1:82">
      <c r="A48" s="96">
        <f t="shared" si="11"/>
        <v>42</v>
      </c>
      <c r="B48" s="109" t="str">
        <f>Scoresheet!B48</f>
        <v>Ilex pernyi</v>
      </c>
      <c r="C48" s="66">
        <f>IF(Scoresheet!C48=0,0,Scoresheet!C48/(Scoresheet!C48+Scoresheet!D48))</f>
        <v>1</v>
      </c>
      <c r="D48" s="109">
        <f>IF(Scoresheet!D48=0,0,Scoresheet!D48/(Scoresheet!C48+Scoresheet!D48))</f>
        <v>0</v>
      </c>
      <c r="E48" s="66">
        <f>IF(Scoresheet!E48=0,0,Scoresheet!E48/(Scoresheet!E48+Scoresheet!F48))</f>
        <v>1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0.5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0.5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1</v>
      </c>
      <c r="X48" s="66">
        <f>IF((Scoresheet!$AB48+Scoresheet!$AC48+Scoresheet!$AD48)=0,0,FLOOR(Scoresheet!AB48/(Scoresheet!$AB48+Scoresheet!$AC48+Scoresheet!$AD48),0.01))</f>
        <v>1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1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1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1</v>
      </c>
      <c r="AR48" s="66">
        <f t="shared" si="12"/>
        <v>1</v>
      </c>
      <c r="AS48" s="66">
        <f t="shared" si="13"/>
        <v>1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1</v>
      </c>
      <c r="BC48" s="66">
        <f t="shared" si="23"/>
        <v>1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1</v>
      </c>
      <c r="BL48" s="66">
        <f t="shared" si="32"/>
        <v>1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1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1</v>
      </c>
      <c r="BV48" s="66">
        <f t="shared" si="42"/>
        <v>0</v>
      </c>
      <c r="BX48" s="66">
        <f t="shared" si="43"/>
        <v>1</v>
      </c>
      <c r="BY48" s="66">
        <f t="shared" si="45"/>
        <v>1</v>
      </c>
      <c r="BZ48" s="66">
        <f t="shared" si="46"/>
        <v>1</v>
      </c>
      <c r="CA48" s="66">
        <f t="shared" si="47"/>
        <v>1</v>
      </c>
      <c r="CB48" s="66">
        <f t="shared" si="48"/>
        <v>1</v>
      </c>
      <c r="CC48" s="66">
        <f t="shared" si="49"/>
        <v>1</v>
      </c>
      <c r="CD48" s="66">
        <f t="shared" si="50"/>
        <v>1</v>
      </c>
    </row>
    <row r="49" spans="1:82">
      <c r="A49" s="96">
        <f t="shared" si="11"/>
        <v>43</v>
      </c>
      <c r="B49" s="109" t="str">
        <f>Scoresheet!B49</f>
        <v>OTU 46</v>
      </c>
      <c r="C49" s="66">
        <f>IF(Scoresheet!C49=0,0,Scoresheet!C49/(Scoresheet!C49+Scoresheet!D49))</f>
        <v>1</v>
      </c>
      <c r="D49" s="109">
        <f>IF(Scoresheet!D49=0,0,Scoresheet!D49/(Scoresheet!C49+Scoresheet!D49))</f>
        <v>0</v>
      </c>
      <c r="E49" s="66">
        <f>IF(Scoresheet!E49=0,0,Scoresheet!E49/(Scoresheet!E49+Scoresheet!F49))</f>
        <v>1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0.2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0.2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0.2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0.2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0.2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1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0.5</v>
      </c>
      <c r="Z49" s="115">
        <f>IF((Scoresheet!$AB49+Scoresheet!$AC49+Scoresheet!$AD49)=0,0,FLOOR(Scoresheet!AD49/(Scoresheet!$AB49+Scoresheet!$AC49+Scoresheet!$AD49),0.01))</f>
        <v>0.5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1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1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1</v>
      </c>
      <c r="AR49" s="66">
        <f t="shared" si="12"/>
        <v>1</v>
      </c>
      <c r="AS49" s="66">
        <f t="shared" si="13"/>
        <v>1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1</v>
      </c>
      <c r="BD49" s="66">
        <f t="shared" si="24"/>
        <v>1</v>
      </c>
      <c r="BE49" s="66">
        <f t="shared" si="25"/>
        <v>1</v>
      </c>
      <c r="BF49" s="66">
        <f t="shared" si="26"/>
        <v>1</v>
      </c>
      <c r="BG49" s="66">
        <f t="shared" si="27"/>
        <v>1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1</v>
      </c>
      <c r="BL49" s="66">
        <f t="shared" si="32"/>
        <v>0</v>
      </c>
      <c r="BM49" s="66">
        <f t="shared" si="33"/>
        <v>1</v>
      </c>
      <c r="BN49" s="66">
        <f t="shared" si="34"/>
        <v>1</v>
      </c>
      <c r="BO49" s="66">
        <f t="shared" si="35"/>
        <v>0</v>
      </c>
      <c r="BP49" s="66">
        <f t="shared" si="36"/>
        <v>1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1</v>
      </c>
      <c r="BV49" s="66">
        <f t="shared" si="42"/>
        <v>0</v>
      </c>
      <c r="BX49" s="66">
        <f t="shared" si="43"/>
        <v>1</v>
      </c>
      <c r="BY49" s="66">
        <f t="shared" si="45"/>
        <v>1</v>
      </c>
      <c r="BZ49" s="66">
        <f t="shared" si="46"/>
        <v>1</v>
      </c>
      <c r="CA49" s="66">
        <f t="shared" si="47"/>
        <v>1</v>
      </c>
      <c r="CB49" s="66">
        <f t="shared" si="48"/>
        <v>1</v>
      </c>
      <c r="CC49" s="66">
        <f t="shared" si="49"/>
        <v>1</v>
      </c>
      <c r="CD49" s="66">
        <f t="shared" si="50"/>
        <v>1</v>
      </c>
    </row>
    <row r="50" spans="1:82">
      <c r="A50" s="96">
        <f t="shared" si="11"/>
        <v>44</v>
      </c>
      <c r="B50" s="109" t="str">
        <f>Scoresheet!B50</f>
        <v>OTU 47</v>
      </c>
      <c r="C50" s="66">
        <f>IF(Scoresheet!C50=0,0,Scoresheet!C50/(Scoresheet!C50+Scoresheet!D50))</f>
        <v>1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0.5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1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0.5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0.5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1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1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0.33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0.33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0.33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1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1</v>
      </c>
      <c r="AR50" s="66">
        <f t="shared" si="12"/>
        <v>1</v>
      </c>
      <c r="AS50" s="66">
        <f t="shared" si="13"/>
        <v>0</v>
      </c>
      <c r="AT50" s="66">
        <f t="shared" si="14"/>
        <v>1</v>
      </c>
      <c r="AU50" s="66">
        <f t="shared" si="15"/>
        <v>0</v>
      </c>
      <c r="AV50" s="66">
        <f t="shared" si="16"/>
        <v>1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1</v>
      </c>
      <c r="BC50" s="66">
        <f t="shared" si="23"/>
        <v>1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1</v>
      </c>
      <c r="BL50" s="66">
        <f t="shared" si="32"/>
        <v>0</v>
      </c>
      <c r="BM50" s="66">
        <f t="shared" si="33"/>
        <v>0</v>
      </c>
      <c r="BN50" s="66">
        <f t="shared" si="34"/>
        <v>1</v>
      </c>
      <c r="BO50" s="66">
        <f t="shared" si="35"/>
        <v>0</v>
      </c>
      <c r="BP50" s="66">
        <f t="shared" si="36"/>
        <v>1</v>
      </c>
      <c r="BQ50" s="66">
        <f t="shared" si="37"/>
        <v>1</v>
      </c>
      <c r="BR50" s="66">
        <f t="shared" si="38"/>
        <v>1</v>
      </c>
      <c r="BS50" s="66">
        <f t="shared" si="39"/>
        <v>0</v>
      </c>
      <c r="BT50" s="66">
        <f t="shared" si="40"/>
        <v>0</v>
      </c>
      <c r="BU50" s="66">
        <f t="shared" si="41"/>
        <v>1</v>
      </c>
      <c r="BV50" s="66">
        <f t="shared" si="42"/>
        <v>0</v>
      </c>
      <c r="BX50" s="66">
        <f t="shared" si="43"/>
        <v>1</v>
      </c>
      <c r="BY50" s="66">
        <f t="shared" si="45"/>
        <v>1</v>
      </c>
      <c r="BZ50" s="66">
        <f t="shared" si="46"/>
        <v>1</v>
      </c>
      <c r="CA50" s="66">
        <f t="shared" si="47"/>
        <v>1</v>
      </c>
      <c r="CB50" s="66">
        <f t="shared" si="48"/>
        <v>1</v>
      </c>
      <c r="CC50" s="66">
        <f t="shared" si="49"/>
        <v>1</v>
      </c>
      <c r="CD50" s="66">
        <f t="shared" si="50"/>
        <v>1</v>
      </c>
    </row>
    <row r="51" spans="1:82">
      <c r="A51" s="96">
        <f t="shared" si="11"/>
        <v>45</v>
      </c>
      <c r="B51" s="109" t="str">
        <f>Scoresheet!B51</f>
        <v>OTU 48</v>
      </c>
      <c r="C51" s="66">
        <f>IF(Scoresheet!C51=0,0,Scoresheet!C51/(Scoresheet!C51+Scoresheet!D51))</f>
        <v>1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0.5</v>
      </c>
      <c r="G51" s="66">
        <f>IF(Scoresheet!I51=0,0,Scoresheet!I51/(Scoresheet!I51+Scoresheet!J51)*(IF(Result!E51=0,1,Result!E51)))</f>
        <v>0.5</v>
      </c>
      <c r="H51" s="66">
        <f>IF(Scoresheet!K51=0,0,Scoresheet!K51/(Scoresheet!L51+Scoresheet!K51)*(IF(Result!E51=0,1,Result!E51)))</f>
        <v>0.5</v>
      </c>
      <c r="I51" s="66">
        <f>IF(Scoresheet!L51=0,0,Scoresheet!L51/(Scoresheet!K51+Scoresheet!L51)*(IF(Result!E51=0,1,Result!E51)))</f>
        <v>0.5</v>
      </c>
      <c r="J51" s="109">
        <f>IF(Scoresheet!M51=0,0,Scoresheet!M51/(Scoresheet!M51+Scoresheet!N51))</f>
        <v>0.5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0.33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0.33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0.33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0.5</v>
      </c>
      <c r="W51" s="109">
        <f>IF((Scoresheet!$Y51+Scoresheet!$Z51+Scoresheet!$AA51)=0,0,FLOOR(Scoresheet!AA51/(Scoresheet!$Y51+Scoresheet!$Z51+Scoresheet!$AA51),0.01))</f>
        <v>0.5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1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1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1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1</v>
      </c>
      <c r="AR51" s="66">
        <f t="shared" si="12"/>
        <v>1</v>
      </c>
      <c r="AS51" s="66">
        <f t="shared" si="13"/>
        <v>0</v>
      </c>
      <c r="AT51" s="66">
        <f t="shared" si="14"/>
        <v>1</v>
      </c>
      <c r="AU51" s="66">
        <f t="shared" si="15"/>
        <v>1</v>
      </c>
      <c r="AV51" s="66">
        <f t="shared" si="16"/>
        <v>1</v>
      </c>
      <c r="AW51" s="66">
        <f t="shared" si="17"/>
        <v>1</v>
      </c>
      <c r="AX51" s="66">
        <f t="shared" si="18"/>
        <v>1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1</v>
      </c>
      <c r="BD51" s="66">
        <f t="shared" si="24"/>
        <v>1</v>
      </c>
      <c r="BE51" s="66">
        <f t="shared" si="25"/>
        <v>1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1</v>
      </c>
      <c r="BK51" s="66">
        <f t="shared" si="31"/>
        <v>1</v>
      </c>
      <c r="BL51" s="66">
        <f t="shared" si="32"/>
        <v>0</v>
      </c>
      <c r="BM51" s="66">
        <f t="shared" si="33"/>
        <v>0</v>
      </c>
      <c r="BN51" s="66">
        <f t="shared" si="34"/>
        <v>1</v>
      </c>
      <c r="BO51" s="66">
        <f t="shared" si="35"/>
        <v>0</v>
      </c>
      <c r="BP51" s="66">
        <f t="shared" si="36"/>
        <v>0</v>
      </c>
      <c r="BQ51" s="66">
        <f t="shared" si="37"/>
        <v>1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1</v>
      </c>
      <c r="BV51" s="66">
        <f t="shared" si="42"/>
        <v>0</v>
      </c>
      <c r="BX51" s="66">
        <f t="shared" si="43"/>
        <v>1</v>
      </c>
      <c r="BY51" s="66">
        <f t="shared" si="45"/>
        <v>1</v>
      </c>
      <c r="BZ51" s="66">
        <f t="shared" si="46"/>
        <v>1</v>
      </c>
      <c r="CA51" s="66">
        <f t="shared" si="47"/>
        <v>1</v>
      </c>
      <c r="CB51" s="66">
        <f t="shared" si="48"/>
        <v>1</v>
      </c>
      <c r="CC51" s="66">
        <f t="shared" si="49"/>
        <v>1</v>
      </c>
      <c r="CD51" s="66">
        <f t="shared" si="50"/>
        <v>1</v>
      </c>
    </row>
    <row r="52" spans="1:82">
      <c r="A52" s="96">
        <f t="shared" si="11"/>
        <v>46</v>
      </c>
      <c r="B52" s="109" t="str">
        <f>Scoresheet!B52</f>
        <v>OTU 49</v>
      </c>
      <c r="C52" s="66">
        <f>IF(Scoresheet!C52=0,0,Scoresheet!C52/(Scoresheet!C52+Scoresheet!D52))</f>
        <v>1</v>
      </c>
      <c r="D52" s="109">
        <f>IF(Scoresheet!D52=0,0,Scoresheet!D52/(Scoresheet!C52+Scoresheet!D52))</f>
        <v>0</v>
      </c>
      <c r="E52" s="66">
        <f>IF(Scoresheet!E52=0,0,Scoresheet!E52/(Scoresheet!E52+Scoresheet!F52))</f>
        <v>1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0.33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0.33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0.33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1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0.5</v>
      </c>
      <c r="Z52" s="115">
        <f>IF((Scoresheet!$AB52+Scoresheet!$AC52+Scoresheet!$AD52)=0,0,FLOOR(Scoresheet!AD52/(Scoresheet!$AB52+Scoresheet!$AC52+Scoresheet!$AD52),0.01))</f>
        <v>0.5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1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1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1</v>
      </c>
      <c r="AR52" s="66">
        <f t="shared" si="12"/>
        <v>1</v>
      </c>
      <c r="AS52" s="66">
        <f t="shared" si="13"/>
        <v>1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1</v>
      </c>
      <c r="BE52" s="66">
        <f t="shared" si="25"/>
        <v>1</v>
      </c>
      <c r="BF52" s="66">
        <f t="shared" si="26"/>
        <v>1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1</v>
      </c>
      <c r="BL52" s="66">
        <f t="shared" si="32"/>
        <v>0</v>
      </c>
      <c r="BM52" s="66">
        <f t="shared" si="33"/>
        <v>1</v>
      </c>
      <c r="BN52" s="66">
        <f t="shared" si="34"/>
        <v>1</v>
      </c>
      <c r="BO52" s="66">
        <f t="shared" si="35"/>
        <v>0</v>
      </c>
      <c r="BP52" s="66">
        <f t="shared" si="36"/>
        <v>1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1</v>
      </c>
      <c r="BV52" s="66">
        <f t="shared" si="42"/>
        <v>0</v>
      </c>
      <c r="BX52" s="66">
        <f t="shared" si="43"/>
        <v>1</v>
      </c>
      <c r="BY52" s="66">
        <f t="shared" si="45"/>
        <v>1</v>
      </c>
      <c r="BZ52" s="66">
        <f t="shared" si="46"/>
        <v>1</v>
      </c>
      <c r="CA52" s="66">
        <f t="shared" si="47"/>
        <v>1</v>
      </c>
      <c r="CB52" s="66">
        <f t="shared" si="48"/>
        <v>1</v>
      </c>
      <c r="CC52" s="66">
        <f t="shared" si="49"/>
        <v>1</v>
      </c>
      <c r="CD52" s="66">
        <f t="shared" si="50"/>
        <v>1</v>
      </c>
    </row>
    <row r="53" spans="1:82">
      <c r="A53" s="96">
        <f t="shared" si="11"/>
        <v>47</v>
      </c>
      <c r="B53" s="109" t="str">
        <f>Scoresheet!B53</f>
        <v>OTU 50</v>
      </c>
      <c r="C53" s="66">
        <f>IF(Scoresheet!C53=0,0,Scoresheet!C53/(Scoresheet!C53+Scoresheet!D53))</f>
        <v>1</v>
      </c>
      <c r="D53" s="109">
        <f>IF(Scoresheet!D53=0,0,Scoresheet!D53/(Scoresheet!C53+Scoresheet!D53))</f>
        <v>0</v>
      </c>
      <c r="E53" s="66">
        <f>IF(Scoresheet!E53=0,0,Scoresheet!E53/(Scoresheet!E53+Scoresheet!F53))</f>
        <v>1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0.25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0.25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0.25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0.25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1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1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0.5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0.5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1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1</v>
      </c>
      <c r="AR53" s="66">
        <f t="shared" si="12"/>
        <v>1</v>
      </c>
      <c r="AS53" s="66">
        <f t="shared" si="13"/>
        <v>1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1</v>
      </c>
      <c r="BE53" s="66">
        <f t="shared" si="25"/>
        <v>1</v>
      </c>
      <c r="BF53" s="66">
        <f t="shared" si="26"/>
        <v>1</v>
      </c>
      <c r="BG53" s="66">
        <f t="shared" si="27"/>
        <v>1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1</v>
      </c>
      <c r="BL53" s="66">
        <f t="shared" si="32"/>
        <v>0</v>
      </c>
      <c r="BM53" s="66">
        <f t="shared" si="33"/>
        <v>0</v>
      </c>
      <c r="BN53" s="66">
        <f t="shared" si="34"/>
        <v>1</v>
      </c>
      <c r="BO53" s="66">
        <f t="shared" si="35"/>
        <v>0</v>
      </c>
      <c r="BP53" s="66">
        <f t="shared" si="36"/>
        <v>0</v>
      </c>
      <c r="BQ53" s="66">
        <f t="shared" si="37"/>
        <v>1</v>
      </c>
      <c r="BR53" s="66">
        <f t="shared" si="38"/>
        <v>1</v>
      </c>
      <c r="BS53" s="66">
        <f t="shared" si="39"/>
        <v>0</v>
      </c>
      <c r="BT53" s="66">
        <f t="shared" si="40"/>
        <v>0</v>
      </c>
      <c r="BU53" s="66">
        <f t="shared" si="41"/>
        <v>1</v>
      </c>
      <c r="BV53" s="66">
        <f t="shared" si="42"/>
        <v>0</v>
      </c>
      <c r="BX53" s="66">
        <f t="shared" si="43"/>
        <v>1</v>
      </c>
      <c r="BY53" s="66">
        <f t="shared" si="45"/>
        <v>1</v>
      </c>
      <c r="BZ53" s="66">
        <f t="shared" si="46"/>
        <v>1</v>
      </c>
      <c r="CA53" s="66">
        <f t="shared" si="47"/>
        <v>1</v>
      </c>
      <c r="CB53" s="66">
        <f t="shared" si="48"/>
        <v>1</v>
      </c>
      <c r="CC53" s="66">
        <f t="shared" si="49"/>
        <v>1</v>
      </c>
      <c r="CD53" s="66">
        <f t="shared" si="50"/>
        <v>1</v>
      </c>
    </row>
    <row r="54" spans="1:82">
      <c r="A54" s="96">
        <f t="shared" si="11"/>
        <v>48</v>
      </c>
      <c r="B54" s="109" t="str">
        <f>Scoresheet!B54</f>
        <v>OTU 51</v>
      </c>
      <c r="C54" s="66">
        <f>IF(Scoresheet!C54=0,0,Scoresheet!C54/(Scoresheet!C54+Scoresheet!D54))</f>
        <v>1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1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0.5</v>
      </c>
      <c r="I54" s="66">
        <f>IF(Scoresheet!L54=0,0,Scoresheet!L54/(Scoresheet!K54+Scoresheet!L54)*(IF(Result!E54=0,1,Result!E54)))</f>
        <v>0.5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0.25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0.25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0.25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0.25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1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0.5</v>
      </c>
      <c r="Z54" s="115">
        <f>IF((Scoresheet!$AB54+Scoresheet!$AC54+Scoresheet!$AD54)=0,0,FLOOR(Scoresheet!AD54/(Scoresheet!$AB54+Scoresheet!$AC54+Scoresheet!$AD54),0.01))</f>
        <v>0.5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0.5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0.5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1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1</v>
      </c>
      <c r="AR54" s="66">
        <f t="shared" si="12"/>
        <v>1</v>
      </c>
      <c r="AS54" s="66">
        <f t="shared" si="13"/>
        <v>0</v>
      </c>
      <c r="AT54" s="66">
        <f t="shared" si="14"/>
        <v>1</v>
      </c>
      <c r="AU54" s="66">
        <f t="shared" si="15"/>
        <v>0</v>
      </c>
      <c r="AV54" s="66">
        <f t="shared" si="16"/>
        <v>1</v>
      </c>
      <c r="AW54" s="66">
        <f t="shared" si="17"/>
        <v>1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1</v>
      </c>
      <c r="BB54" s="66">
        <f t="shared" si="22"/>
        <v>1</v>
      </c>
      <c r="BC54" s="66">
        <f t="shared" si="23"/>
        <v>1</v>
      </c>
      <c r="BD54" s="66">
        <f t="shared" si="24"/>
        <v>1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1</v>
      </c>
      <c r="BL54" s="66">
        <f t="shared" si="32"/>
        <v>0</v>
      </c>
      <c r="BM54" s="66">
        <f t="shared" si="33"/>
        <v>1</v>
      </c>
      <c r="BN54" s="66">
        <f t="shared" si="34"/>
        <v>1</v>
      </c>
      <c r="BO54" s="66">
        <f t="shared" si="35"/>
        <v>0</v>
      </c>
      <c r="BP54" s="66">
        <f t="shared" si="36"/>
        <v>1</v>
      </c>
      <c r="BQ54" s="66">
        <f t="shared" si="37"/>
        <v>1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1</v>
      </c>
      <c r="BV54" s="66">
        <f t="shared" si="42"/>
        <v>0</v>
      </c>
      <c r="BX54" s="66">
        <f t="shared" si="43"/>
        <v>1</v>
      </c>
      <c r="BY54" s="66">
        <f t="shared" si="45"/>
        <v>1</v>
      </c>
      <c r="BZ54" s="66">
        <f t="shared" si="46"/>
        <v>1</v>
      </c>
      <c r="CA54" s="66">
        <f t="shared" si="47"/>
        <v>1</v>
      </c>
      <c r="CB54" s="66">
        <f t="shared" si="48"/>
        <v>1</v>
      </c>
      <c r="CC54" s="66">
        <f t="shared" si="49"/>
        <v>1</v>
      </c>
      <c r="CD54" s="66">
        <f t="shared" si="50"/>
        <v>1</v>
      </c>
    </row>
    <row r="55" spans="1:82">
      <c r="A55" s="96">
        <f t="shared" si="11"/>
        <v>49</v>
      </c>
      <c r="B55" s="109" t="str">
        <f>Scoresheet!B55</f>
        <v>OTU 52</v>
      </c>
      <c r="C55" s="66">
        <f>IF(Scoresheet!C55=0,0,Scoresheet!C55/(Scoresheet!C55+Scoresheet!D55))</f>
        <v>1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1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1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1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0.5</v>
      </c>
      <c r="W55" s="109">
        <f>IF((Scoresheet!$Y55+Scoresheet!$Z55+Scoresheet!$AA55)=0,0,FLOOR(Scoresheet!AA55/(Scoresheet!$Y55+Scoresheet!$Z55+Scoresheet!$AA55),0.01))</f>
        <v>0.5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1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1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1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1</v>
      </c>
      <c r="AR55" s="66">
        <f t="shared" si="12"/>
        <v>1</v>
      </c>
      <c r="AS55" s="66">
        <f t="shared" si="13"/>
        <v>0</v>
      </c>
      <c r="AT55" s="66">
        <f t="shared" si="14"/>
        <v>1</v>
      </c>
      <c r="AU55" s="66">
        <f t="shared" si="15"/>
        <v>0</v>
      </c>
      <c r="AV55" s="66">
        <f t="shared" si="16"/>
        <v>1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1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1</v>
      </c>
      <c r="BK55" s="66">
        <f t="shared" si="31"/>
        <v>1</v>
      </c>
      <c r="BL55" s="66">
        <f t="shared" si="32"/>
        <v>0</v>
      </c>
      <c r="BM55" s="66">
        <f t="shared" si="33"/>
        <v>0</v>
      </c>
      <c r="BN55" s="66">
        <f t="shared" si="34"/>
        <v>1</v>
      </c>
      <c r="BO55" s="66">
        <f t="shared" si="35"/>
        <v>0</v>
      </c>
      <c r="BP55" s="66">
        <f t="shared" si="36"/>
        <v>0</v>
      </c>
      <c r="BQ55" s="66">
        <f t="shared" si="37"/>
        <v>1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1</v>
      </c>
      <c r="BV55" s="66">
        <f t="shared" si="42"/>
        <v>0</v>
      </c>
      <c r="BX55" s="66">
        <f t="shared" si="43"/>
        <v>1</v>
      </c>
      <c r="BY55" s="66">
        <f t="shared" si="45"/>
        <v>1</v>
      </c>
      <c r="BZ55" s="66">
        <f t="shared" si="46"/>
        <v>1</v>
      </c>
      <c r="CA55" s="66">
        <f t="shared" si="47"/>
        <v>1</v>
      </c>
      <c r="CB55" s="66">
        <f t="shared" si="48"/>
        <v>1</v>
      </c>
      <c r="CC55" s="66">
        <f t="shared" si="49"/>
        <v>1</v>
      </c>
      <c r="CD55" s="66">
        <f t="shared" si="50"/>
        <v>1</v>
      </c>
    </row>
    <row r="56" spans="1:82">
      <c r="A56" s="96">
        <f t="shared" si="11"/>
        <v>50</v>
      </c>
      <c r="B56" s="109" t="str">
        <f>Scoresheet!B56</f>
        <v>OTU 53</v>
      </c>
      <c r="C56" s="66">
        <f>IF(Scoresheet!C56=0,0,Scoresheet!C56/(Scoresheet!C56+Scoresheet!D56))</f>
        <v>0.5</v>
      </c>
      <c r="D56" s="109">
        <f>IF(Scoresheet!D56=0,0,Scoresheet!D56/(Scoresheet!C56+Scoresheet!D56))</f>
        <v>0.5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0.5</v>
      </c>
      <c r="G56" s="66">
        <f>IF(Scoresheet!I56=0,0,Scoresheet!I56/(Scoresheet!I56+Scoresheet!J56)*(IF(Result!E56=0,1,Result!E56)))</f>
        <v>0.5</v>
      </c>
      <c r="H56" s="66">
        <f>IF(Scoresheet!K56=0,0,Scoresheet!K56/(Scoresheet!L56+Scoresheet!K56)*(IF(Result!E56=0,1,Result!E56)))</f>
        <v>0.5</v>
      </c>
      <c r="I56" s="66">
        <f>IF(Scoresheet!L56=0,0,Scoresheet!L56/(Scoresheet!K56+Scoresheet!L56)*(IF(Result!E56=0,1,Result!E56)))</f>
        <v>0.5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0.5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0.5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0.5</v>
      </c>
      <c r="W56" s="109">
        <f>IF((Scoresheet!$Y56+Scoresheet!$Z56+Scoresheet!$AA56)=0,0,FLOOR(Scoresheet!AA56/(Scoresheet!$Y56+Scoresheet!$Z56+Scoresheet!$AA56),0.01))</f>
        <v>0.5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1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0.5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0.5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0.5</v>
      </c>
      <c r="AH56" s="109">
        <f>IF((Scoresheet!$AJ56+Scoresheet!$AK56+Scoresheet!$AL56)=0,0,FLOOR(Scoresheet!AL56/(Scoresheet!$AJ56+Scoresheet!$AK56+Scoresheet!$AL56),0.01))</f>
        <v>0.5</v>
      </c>
      <c r="AI56" s="95"/>
      <c r="AJ56" s="95"/>
      <c r="AK56" s="95"/>
      <c r="AL56" s="95"/>
      <c r="AM56" s="95"/>
      <c r="AN56" s="95"/>
      <c r="AP56" s="96"/>
      <c r="AQ56" s="66">
        <f t="shared" si="44"/>
        <v>1</v>
      </c>
      <c r="AR56" s="66">
        <f t="shared" si="12"/>
        <v>1</v>
      </c>
      <c r="AS56" s="66">
        <f t="shared" si="13"/>
        <v>0</v>
      </c>
      <c r="AT56" s="66">
        <f t="shared" si="14"/>
        <v>1</v>
      </c>
      <c r="AU56" s="66">
        <f t="shared" si="15"/>
        <v>1</v>
      </c>
      <c r="AV56" s="66">
        <f t="shared" si="16"/>
        <v>1</v>
      </c>
      <c r="AW56" s="66">
        <f t="shared" si="17"/>
        <v>1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1</v>
      </c>
      <c r="BD56" s="66">
        <f t="shared" si="24"/>
        <v>1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1</v>
      </c>
      <c r="BK56" s="66">
        <f t="shared" si="31"/>
        <v>1</v>
      </c>
      <c r="BL56" s="66">
        <f t="shared" si="32"/>
        <v>0</v>
      </c>
      <c r="BM56" s="66">
        <f t="shared" si="33"/>
        <v>0</v>
      </c>
      <c r="BN56" s="66">
        <f t="shared" si="34"/>
        <v>1</v>
      </c>
      <c r="BO56" s="66">
        <f t="shared" si="35"/>
        <v>0</v>
      </c>
      <c r="BP56" s="66">
        <f t="shared" si="36"/>
        <v>1</v>
      </c>
      <c r="BQ56" s="66">
        <f t="shared" si="37"/>
        <v>1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1</v>
      </c>
      <c r="BV56" s="66">
        <f t="shared" si="42"/>
        <v>1</v>
      </c>
      <c r="BX56" s="66">
        <f t="shared" si="43"/>
        <v>1</v>
      </c>
      <c r="BY56" s="66">
        <f t="shared" si="45"/>
        <v>1</v>
      </c>
      <c r="BZ56" s="66">
        <f t="shared" si="46"/>
        <v>1</v>
      </c>
      <c r="CA56" s="66">
        <f t="shared" si="47"/>
        <v>1</v>
      </c>
      <c r="CB56" s="66">
        <f t="shared" si="48"/>
        <v>1</v>
      </c>
      <c r="CC56" s="66">
        <f t="shared" si="49"/>
        <v>1</v>
      </c>
      <c r="CD56" s="66">
        <f t="shared" si="50"/>
        <v>1</v>
      </c>
    </row>
    <row r="57" spans="1:82">
      <c r="A57" s="96">
        <f t="shared" si="11"/>
        <v>51</v>
      </c>
      <c r="B57" s="109" t="str">
        <f>Scoresheet!B57</f>
        <v>OTU 54</v>
      </c>
      <c r="C57" s="66">
        <f>IF(Scoresheet!C57=0,0,Scoresheet!C57/(Scoresheet!C57+Scoresheet!D57))</f>
        <v>1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1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0.5</v>
      </c>
      <c r="I57" s="66">
        <f>IF(Scoresheet!L57=0,0,Scoresheet!L57/(Scoresheet!K57+Scoresheet!L57)*(IF(Result!E57=0,1,Result!E57)))</f>
        <v>0.5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0.25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0.25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0.25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0.25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0.5</v>
      </c>
      <c r="W57" s="109">
        <f>IF((Scoresheet!$Y57+Scoresheet!$Z57+Scoresheet!$AA57)=0,0,FLOOR(Scoresheet!AA57/(Scoresheet!$Y57+Scoresheet!$Z57+Scoresheet!$AA57),0.01))</f>
        <v>0.5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1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0.5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0.5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1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1</v>
      </c>
      <c r="AR57" s="66">
        <f t="shared" si="12"/>
        <v>1</v>
      </c>
      <c r="AS57" s="66">
        <f t="shared" si="13"/>
        <v>0</v>
      </c>
      <c r="AT57" s="66">
        <f t="shared" si="14"/>
        <v>1</v>
      </c>
      <c r="AU57" s="66">
        <f t="shared" si="15"/>
        <v>0</v>
      </c>
      <c r="AV57" s="66">
        <f t="shared" si="16"/>
        <v>1</v>
      </c>
      <c r="AW57" s="66">
        <f t="shared" si="17"/>
        <v>1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1</v>
      </c>
      <c r="BB57" s="66">
        <f t="shared" si="22"/>
        <v>1</v>
      </c>
      <c r="BC57" s="66">
        <f t="shared" si="23"/>
        <v>1</v>
      </c>
      <c r="BD57" s="66">
        <f t="shared" si="24"/>
        <v>1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1</v>
      </c>
      <c r="BK57" s="66">
        <f t="shared" si="31"/>
        <v>1</v>
      </c>
      <c r="BL57" s="66">
        <f t="shared" si="32"/>
        <v>0</v>
      </c>
      <c r="BM57" s="66">
        <f t="shared" si="33"/>
        <v>0</v>
      </c>
      <c r="BN57" s="66">
        <f t="shared" si="34"/>
        <v>1</v>
      </c>
      <c r="BO57" s="66">
        <f t="shared" si="35"/>
        <v>0</v>
      </c>
      <c r="BP57" s="66">
        <f t="shared" si="36"/>
        <v>0</v>
      </c>
      <c r="BQ57" s="66">
        <f t="shared" si="37"/>
        <v>1</v>
      </c>
      <c r="BR57" s="66">
        <f t="shared" si="38"/>
        <v>1</v>
      </c>
      <c r="BS57" s="66">
        <f t="shared" si="39"/>
        <v>0</v>
      </c>
      <c r="BT57" s="66">
        <f t="shared" si="40"/>
        <v>0</v>
      </c>
      <c r="BU57" s="66">
        <f t="shared" si="41"/>
        <v>1</v>
      </c>
      <c r="BV57" s="66">
        <f t="shared" si="42"/>
        <v>0</v>
      </c>
      <c r="BX57" s="66">
        <f t="shared" si="43"/>
        <v>1</v>
      </c>
      <c r="BY57" s="66">
        <f t="shared" ref="BY57:BY103" si="52">IF(AS57+AT57+AU57+AV57+AW57+AX57&gt;0,1,0)</f>
        <v>1</v>
      </c>
      <c r="BZ57" s="66">
        <f t="shared" ref="BZ57:BZ103" si="53">IF(AY57+AZ57+BA57+BB57+BC57+BD57+BE57+BF57+BG57&gt;0,1,0)</f>
        <v>1</v>
      </c>
      <c r="CA57" s="66">
        <f t="shared" ref="CA57:CA103" si="54">IF(BH57+BI57+BJ57+BK57&gt;0,1,0)</f>
        <v>1</v>
      </c>
      <c r="CB57" s="66">
        <f t="shared" ref="CB57:CB103" si="55">IF(BL57+BM57+BN57&gt;0,1,0)</f>
        <v>1</v>
      </c>
      <c r="CC57" s="66">
        <f t="shared" ref="CC57:CC103" si="56">IF(BO57+BP57+BQ57+BR57+BS57&gt;0,1,0)</f>
        <v>1</v>
      </c>
      <c r="CD57" s="66">
        <f t="shared" ref="CD57:CD103" si="57">IF(BT57+BU57+BV57&gt;0,1,0)</f>
        <v>1</v>
      </c>
    </row>
    <row r="58" spans="1:82">
      <c r="A58" s="96">
        <f t="shared" si="11"/>
        <v>52</v>
      </c>
      <c r="B58" s="109" t="str">
        <f>Scoresheet!B58</f>
        <v>OTU 55</v>
      </c>
      <c r="C58" s="66">
        <f>IF(Scoresheet!C58=0,0,Scoresheet!C58/(Scoresheet!C58+Scoresheet!D58))</f>
        <v>1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1</v>
      </c>
      <c r="G58" s="66">
        <f>IF(Scoresheet!I58=0,0,Scoresheet!I58/(Scoresheet!I58+Scoresheet!J58)*(IF(Result!E58=0,1,Result!E58)))</f>
        <v>1</v>
      </c>
      <c r="H58" s="66">
        <f>IF(Scoresheet!K58=0,0,Scoresheet!K58/(Scoresheet!L58+Scoresheet!K58)*(IF(Result!E58=0,1,Result!E58)))</f>
        <v>1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0.5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0.5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0.5</v>
      </c>
      <c r="W58" s="109">
        <f>IF((Scoresheet!$Y58+Scoresheet!$Z58+Scoresheet!$AA58)=0,0,FLOOR(Scoresheet!AA58/(Scoresheet!$Y58+Scoresheet!$Z58+Scoresheet!$AA58),0.01))</f>
        <v>0.5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1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1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1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1</v>
      </c>
      <c r="AR58" s="66">
        <f t="shared" si="12"/>
        <v>1</v>
      </c>
      <c r="AS58" s="66">
        <f t="shared" si="13"/>
        <v>0</v>
      </c>
      <c r="AT58" s="66">
        <f t="shared" si="14"/>
        <v>1</v>
      </c>
      <c r="AU58" s="66">
        <f t="shared" si="15"/>
        <v>1</v>
      </c>
      <c r="AV58" s="66">
        <f t="shared" si="16"/>
        <v>1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1</v>
      </c>
      <c r="BE58" s="66">
        <f t="shared" si="25"/>
        <v>1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1</v>
      </c>
      <c r="BK58" s="66">
        <f t="shared" si="31"/>
        <v>1</v>
      </c>
      <c r="BL58" s="66">
        <f t="shared" si="32"/>
        <v>0</v>
      </c>
      <c r="BM58" s="66">
        <f t="shared" si="33"/>
        <v>1</v>
      </c>
      <c r="BN58" s="66">
        <f t="shared" si="34"/>
        <v>0</v>
      </c>
      <c r="BO58" s="66">
        <f t="shared" si="35"/>
        <v>0</v>
      </c>
      <c r="BP58" s="66">
        <f t="shared" si="36"/>
        <v>1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1</v>
      </c>
      <c r="BV58" s="66">
        <f t="shared" si="42"/>
        <v>0</v>
      </c>
      <c r="BX58" s="66">
        <f t="shared" si="43"/>
        <v>1</v>
      </c>
      <c r="BY58" s="66">
        <f t="shared" si="52"/>
        <v>1</v>
      </c>
      <c r="BZ58" s="66">
        <f t="shared" si="53"/>
        <v>1</v>
      </c>
      <c r="CA58" s="66">
        <f t="shared" si="54"/>
        <v>1</v>
      </c>
      <c r="CB58" s="66">
        <f t="shared" si="55"/>
        <v>1</v>
      </c>
      <c r="CC58" s="66">
        <f t="shared" si="56"/>
        <v>1</v>
      </c>
      <c r="CD58" s="66">
        <f t="shared" si="57"/>
        <v>1</v>
      </c>
    </row>
    <row r="59" spans="1:82">
      <c r="A59" s="96">
        <f t="shared" si="11"/>
        <v>53</v>
      </c>
      <c r="B59" s="109" t="str">
        <f>Scoresheet!B59</f>
        <v>OTU 56</v>
      </c>
      <c r="C59" s="66">
        <f>IF(Scoresheet!C59=0,0,Scoresheet!C59/(Scoresheet!C59+Scoresheet!D59))</f>
        <v>1</v>
      </c>
      <c r="D59" s="109">
        <f>IF(Scoresheet!D59=0,0,Scoresheet!D59/(Scoresheet!C59+Scoresheet!D59))</f>
        <v>0</v>
      </c>
      <c r="E59" s="66">
        <f>IF(Scoresheet!E59=0,0,Scoresheet!E59/(Scoresheet!E59+Scoresheet!F59))</f>
        <v>1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1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1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1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1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0.5</v>
      </c>
      <c r="AH59" s="109">
        <f>IF((Scoresheet!$AJ59+Scoresheet!$AK59+Scoresheet!$AL59)=0,0,FLOOR(Scoresheet!AL59/(Scoresheet!$AJ59+Scoresheet!$AK59+Scoresheet!$AL59),0.01))</f>
        <v>0.5</v>
      </c>
      <c r="AI59" s="95"/>
      <c r="AJ59" s="95"/>
      <c r="AK59" s="95"/>
      <c r="AL59" s="95"/>
      <c r="AM59" s="95"/>
      <c r="AN59" s="95"/>
      <c r="AP59" s="96"/>
      <c r="AQ59" s="66">
        <f t="shared" si="51"/>
        <v>1</v>
      </c>
      <c r="AR59" s="66">
        <f t="shared" si="12"/>
        <v>1</v>
      </c>
      <c r="AS59" s="66">
        <f t="shared" si="13"/>
        <v>1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1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1</v>
      </c>
      <c r="BL59" s="66">
        <f t="shared" si="32"/>
        <v>0</v>
      </c>
      <c r="BM59" s="66">
        <f t="shared" si="33"/>
        <v>1</v>
      </c>
      <c r="BN59" s="66">
        <f t="shared" si="34"/>
        <v>0</v>
      </c>
      <c r="BO59" s="66">
        <f t="shared" si="35"/>
        <v>0</v>
      </c>
      <c r="BP59" s="66">
        <f t="shared" si="36"/>
        <v>1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1</v>
      </c>
      <c r="BV59" s="66">
        <f t="shared" si="42"/>
        <v>1</v>
      </c>
      <c r="BX59" s="66">
        <f t="shared" si="43"/>
        <v>1</v>
      </c>
      <c r="BY59" s="66">
        <f t="shared" si="52"/>
        <v>1</v>
      </c>
      <c r="BZ59" s="66">
        <f t="shared" si="53"/>
        <v>1</v>
      </c>
      <c r="CA59" s="66">
        <f t="shared" si="54"/>
        <v>1</v>
      </c>
      <c r="CB59" s="66">
        <f t="shared" si="55"/>
        <v>1</v>
      </c>
      <c r="CC59" s="66">
        <f t="shared" si="56"/>
        <v>1</v>
      </c>
      <c r="CD59" s="66">
        <f t="shared" si="57"/>
        <v>1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53</v>
      </c>
      <c r="B108" s="118" t="s">
        <v>68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69</v>
      </c>
      <c r="AQ108" s="96" ph="1">
        <f t="shared" ref="AQ108:BV108" si="91">SUM(AQ7:AQ107)</f>
        <v>53</v>
      </c>
      <c r="AR108" s="96" ph="1">
        <f t="shared" si="91"/>
        <v>53</v>
      </c>
      <c r="AS108" s="96" ph="1">
        <f t="shared" si="91"/>
        <v>26</v>
      </c>
      <c r="AT108" s="96" ph="1">
        <f t="shared" si="91"/>
        <v>29</v>
      </c>
      <c r="AU108" s="96" ph="1">
        <f t="shared" si="91"/>
        <v>17</v>
      </c>
      <c r="AV108" s="96" ph="1">
        <f t="shared" si="91"/>
        <v>26</v>
      </c>
      <c r="AW108" s="96" ph="1">
        <f t="shared" si="91"/>
        <v>21</v>
      </c>
      <c r="AX108" s="96" ph="1">
        <f t="shared" si="91"/>
        <v>11</v>
      </c>
      <c r="AY108" s="96" ph="1">
        <f t="shared" si="91"/>
        <v>1</v>
      </c>
      <c r="AZ108" s="96" ph="1">
        <f t="shared" si="91"/>
        <v>4</v>
      </c>
      <c r="BA108" s="96" ph="1">
        <f t="shared" si="91"/>
        <v>14</v>
      </c>
      <c r="BB108" s="96" ph="1">
        <f t="shared" si="91"/>
        <v>24</v>
      </c>
      <c r="BC108" s="96" ph="1">
        <f t="shared" si="91"/>
        <v>42</v>
      </c>
      <c r="BD108" s="96" ph="1">
        <f t="shared" si="91"/>
        <v>43</v>
      </c>
      <c r="BE108" s="96" ph="1">
        <f t="shared" si="91"/>
        <v>30</v>
      </c>
      <c r="BF108" s="96" ph="1">
        <f t="shared" si="91"/>
        <v>11</v>
      </c>
      <c r="BG108" s="96" ph="1">
        <f t="shared" si="91"/>
        <v>7</v>
      </c>
      <c r="BH108" s="96" ph="1">
        <f t="shared" si="91"/>
        <v>2</v>
      </c>
      <c r="BI108" s="96" ph="1">
        <f t="shared" si="91"/>
        <v>6</v>
      </c>
      <c r="BJ108" s="96" ph="1">
        <f t="shared" si="91"/>
        <v>25</v>
      </c>
      <c r="BK108" s="96" ph="1">
        <f t="shared" si="91"/>
        <v>48</v>
      </c>
      <c r="BL108" s="96" ph="1">
        <f t="shared" si="91"/>
        <v>13</v>
      </c>
      <c r="BM108" s="96" ph="1">
        <f t="shared" si="91"/>
        <v>24</v>
      </c>
      <c r="BN108" s="96" ph="1">
        <f t="shared" si="91"/>
        <v>41</v>
      </c>
      <c r="BO108" s="96" ph="1">
        <f t="shared" si="91"/>
        <v>5</v>
      </c>
      <c r="BP108" s="96" ph="1">
        <f t="shared" si="91"/>
        <v>37</v>
      </c>
      <c r="BQ108" s="96" ph="1">
        <f t="shared" si="91"/>
        <v>39</v>
      </c>
      <c r="BR108" s="96" ph="1">
        <f t="shared" si="91"/>
        <v>15</v>
      </c>
      <c r="BS108" s="96" ph="1">
        <f t="shared" si="91"/>
        <v>6</v>
      </c>
      <c r="BT108" s="96" ph="1">
        <f t="shared" si="91"/>
        <v>1</v>
      </c>
      <c r="BU108" s="96" ph="1">
        <f t="shared" si="91"/>
        <v>53</v>
      </c>
      <c r="BV108" s="96" ph="1">
        <f t="shared" si="91"/>
        <v>8</v>
      </c>
      <c r="BW108" s="117" t="s">
        <v>69</v>
      </c>
      <c r="BX108" s="117" ph="1">
        <f>SUM(BX7:BX107)</f>
        <v>53</v>
      </c>
      <c r="BY108" s="117" ph="1">
        <f t="shared" ref="BY108:CD108" si="92">SUM(BY7:BY107)</f>
        <v>53</v>
      </c>
      <c r="BZ108" s="117" ph="1">
        <f t="shared" si="92"/>
        <v>53</v>
      </c>
      <c r="CA108" s="117" ph="1">
        <f t="shared" si="92"/>
        <v>53</v>
      </c>
      <c r="CB108" s="117" ph="1">
        <f t="shared" si="92"/>
        <v>53</v>
      </c>
      <c r="CC108" s="117" ph="1">
        <f t="shared" si="92"/>
        <v>53</v>
      </c>
      <c r="CD108" s="117" ph="1">
        <f t="shared" si="92"/>
        <v>53</v>
      </c>
    </row>
    <row r="109" spans="1:82">
      <c r="A109" s="96"/>
      <c r="B109" s="118" t="s">
        <v>70</v>
      </c>
      <c r="C109" s="117"/>
      <c r="D109" s="123">
        <f>SUM(D7:D107)</f>
        <v>6.5</v>
      </c>
      <c r="E109" s="97">
        <f t="shared" ref="E109:AH109" si="93">SUM(E7:E107)</f>
        <v>24.5</v>
      </c>
      <c r="F109" s="97">
        <f>SUM(F7:F107)</f>
        <v>22.5</v>
      </c>
      <c r="G109" s="97">
        <f t="shared" si="93"/>
        <v>11</v>
      </c>
      <c r="H109" s="97">
        <f t="shared" si="93"/>
        <v>17</v>
      </c>
      <c r="I109" s="97">
        <f t="shared" si="93"/>
        <v>11.5</v>
      </c>
      <c r="J109" s="123">
        <f t="shared" si="93"/>
        <v>9</v>
      </c>
      <c r="K109" s="97">
        <f t="shared" si="93"/>
        <v>0.25</v>
      </c>
      <c r="L109" s="97">
        <f t="shared" si="93"/>
        <v>0.9</v>
      </c>
      <c r="M109" s="97">
        <f t="shared" si="93"/>
        <v>3.5100000000000002</v>
      </c>
      <c r="N109" s="97">
        <f t="shared" si="93"/>
        <v>6.91</v>
      </c>
      <c r="O109" s="97">
        <f t="shared" si="93"/>
        <v>13.69</v>
      </c>
      <c r="P109" s="97">
        <f t="shared" si="93"/>
        <v>13.950000000000001</v>
      </c>
      <c r="Q109" s="97">
        <f t="shared" si="93"/>
        <v>9.15</v>
      </c>
      <c r="R109" s="97">
        <f t="shared" si="93"/>
        <v>2.87</v>
      </c>
      <c r="S109" s="123">
        <f t="shared" si="93"/>
        <v>1.54</v>
      </c>
      <c r="T109" s="97">
        <f t="shared" si="93"/>
        <v>2</v>
      </c>
      <c r="U109" s="97">
        <f t="shared" si="93"/>
        <v>2.66</v>
      </c>
      <c r="V109" s="97">
        <f t="shared" si="93"/>
        <v>12.66</v>
      </c>
      <c r="W109" s="123">
        <f t="shared" si="93"/>
        <v>37.659999999999997</v>
      </c>
      <c r="X109" s="97">
        <f t="shared" si="93"/>
        <v>8.99</v>
      </c>
      <c r="Y109" s="97">
        <f t="shared" si="93"/>
        <v>12.49</v>
      </c>
      <c r="Z109" s="123">
        <f t="shared" si="93"/>
        <v>31.49</v>
      </c>
      <c r="AA109" s="97">
        <f t="shared" si="93"/>
        <v>2.33</v>
      </c>
      <c r="AB109" s="97">
        <f t="shared" si="93"/>
        <v>21.15</v>
      </c>
      <c r="AC109" s="97">
        <f t="shared" si="93"/>
        <v>21.31</v>
      </c>
      <c r="AD109" s="97">
        <f t="shared" si="93"/>
        <v>5.98</v>
      </c>
      <c r="AE109" s="123">
        <f t="shared" si="93"/>
        <v>2.16</v>
      </c>
      <c r="AF109" s="97">
        <f t="shared" si="93"/>
        <v>0.5</v>
      </c>
      <c r="AG109" s="97">
        <f t="shared" si="93"/>
        <v>48.5</v>
      </c>
      <c r="AH109" s="123">
        <f t="shared" si="93"/>
        <v>4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71</v>
      </c>
      <c r="C110" s="117"/>
      <c r="D110" s="123">
        <f>AR108</f>
        <v>53</v>
      </c>
      <c r="E110" s="97">
        <f>BY108</f>
        <v>53</v>
      </c>
      <c r="F110" s="97">
        <f>BY108</f>
        <v>53</v>
      </c>
      <c r="G110" s="97">
        <f>BY108</f>
        <v>53</v>
      </c>
      <c r="H110" s="97">
        <f>BY108</f>
        <v>53</v>
      </c>
      <c r="I110" s="97">
        <f>BY108</f>
        <v>53</v>
      </c>
      <c r="J110" s="123">
        <f>BY108</f>
        <v>53</v>
      </c>
      <c r="K110" s="98">
        <f>BZ108</f>
        <v>53</v>
      </c>
      <c r="L110" s="98">
        <f>BZ108</f>
        <v>53</v>
      </c>
      <c r="M110" s="98">
        <f>BZ108</f>
        <v>53</v>
      </c>
      <c r="N110" s="98">
        <f>BZ108</f>
        <v>53</v>
      </c>
      <c r="O110" s="98">
        <f>BZ108</f>
        <v>53</v>
      </c>
      <c r="P110" s="98">
        <f>BZ108</f>
        <v>53</v>
      </c>
      <c r="Q110" s="98">
        <f>BZ108</f>
        <v>53</v>
      </c>
      <c r="R110" s="98">
        <f>BZ108</f>
        <v>53</v>
      </c>
      <c r="S110" s="119">
        <f>BZ108</f>
        <v>53</v>
      </c>
      <c r="T110" s="99">
        <f>CA108</f>
        <v>53</v>
      </c>
      <c r="U110" s="99">
        <f>CA108</f>
        <v>53</v>
      </c>
      <c r="V110" s="99">
        <f>CA108</f>
        <v>53</v>
      </c>
      <c r="W110" s="120">
        <f>CA108</f>
        <v>53</v>
      </c>
      <c r="X110" s="117">
        <f>CB108</f>
        <v>53</v>
      </c>
      <c r="Y110" s="117">
        <f>CB108</f>
        <v>53</v>
      </c>
      <c r="Z110" s="118">
        <f>CB108</f>
        <v>53</v>
      </c>
      <c r="AA110" s="101">
        <f>CC108</f>
        <v>53</v>
      </c>
      <c r="AB110" s="101">
        <f>CC108</f>
        <v>53</v>
      </c>
      <c r="AC110" s="101">
        <f>CC108</f>
        <v>53</v>
      </c>
      <c r="AD110" s="101">
        <f>CC108</f>
        <v>53</v>
      </c>
      <c r="AE110" s="121">
        <f>CC108</f>
        <v>53</v>
      </c>
      <c r="AF110" s="95">
        <f>CD108</f>
        <v>53</v>
      </c>
      <c r="AG110" s="95">
        <f>CD108</f>
        <v>53</v>
      </c>
      <c r="AH110" s="122">
        <f>CD108</f>
        <v>53</v>
      </c>
      <c r="AI110" s="95"/>
      <c r="AJ110" s="95"/>
      <c r="AK110" s="95"/>
      <c r="AL110" s="95"/>
      <c r="AM110" s="95"/>
      <c r="AN110" s="95"/>
      <c r="AP110" s="66" t="s">
        <v>145</v>
      </c>
      <c r="AQ110" s="66">
        <f>SUM(BX108:CD108)</f>
        <v>371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147</v>
      </c>
      <c r="AQ111" s="66">
        <f>AQ108*7-SUM(BX108:CD108)</f>
        <v>0</v>
      </c>
    </row>
    <row r="112" spans="1:82">
      <c r="A112" s="96"/>
      <c r="B112" s="96" t="s">
        <v>72</v>
      </c>
      <c r="C112" s="96"/>
      <c r="D112" s="59">
        <f>(D109/AR108)*100</f>
        <v>12.264150943396226</v>
      </c>
      <c r="E112" s="59">
        <f>(E109/BY108)*100</f>
        <v>46.226415094339622</v>
      </c>
      <c r="F112" s="59">
        <f>(F109/BY108)*100</f>
        <v>42.452830188679243</v>
      </c>
      <c r="G112" s="59">
        <f>(G109/BY108)*100</f>
        <v>20.754716981132077</v>
      </c>
      <c r="H112" s="59">
        <f>(H109/BY108)*100</f>
        <v>32.075471698113205</v>
      </c>
      <c r="I112" s="59">
        <f>(I109/BY108)*100</f>
        <v>21.69811320754717</v>
      </c>
      <c r="J112" s="59">
        <f>(J109/BY108)*100</f>
        <v>16.981132075471699</v>
      </c>
      <c r="K112" s="59">
        <f>(K109/BZ108)*100</f>
        <v>0.47169811320754718</v>
      </c>
      <c r="L112" s="59">
        <f>(L109/BZ108)*100</f>
        <v>1.6981132075471699</v>
      </c>
      <c r="M112" s="59">
        <f>(M109/BZ108)*100</f>
        <v>6.6226415094339632</v>
      </c>
      <c r="N112" s="59">
        <f>(N109/BZ108)*100</f>
        <v>13.037735849056602</v>
      </c>
      <c r="O112" s="59">
        <f>(O109/BZ108)*100</f>
        <v>25.830188679245282</v>
      </c>
      <c r="P112" s="59">
        <f>(P109/BZ108)*100</f>
        <v>26.320754716981131</v>
      </c>
      <c r="Q112" s="59">
        <f>(Q109/BZ108)*100</f>
        <v>17.264150943396228</v>
      </c>
      <c r="R112" s="59">
        <f>(R109/BZ108)*100</f>
        <v>5.4150943396226419</v>
      </c>
      <c r="S112" s="59">
        <f>(S109/BZ108)*100</f>
        <v>2.9056603773584904</v>
      </c>
      <c r="T112" s="59">
        <f>(T109/CA108)*100</f>
        <v>3.7735849056603774</v>
      </c>
      <c r="U112" s="59">
        <f>(U109/CA108)*100</f>
        <v>5.0188679245283021</v>
      </c>
      <c r="V112" s="59">
        <f>(V109/CA108)*100</f>
        <v>23.886792452830189</v>
      </c>
      <c r="W112" s="59">
        <f>(W109/CA108)*100</f>
        <v>71.056603773584897</v>
      </c>
      <c r="X112" s="59">
        <f>(X109/CB108)*100</f>
        <v>16.962264150943398</v>
      </c>
      <c r="Y112" s="59">
        <f>(Y109/CB108)*100</f>
        <v>23.566037735849058</v>
      </c>
      <c r="Z112" s="59">
        <f>(Z109/CB108)*100</f>
        <v>59.415094339622641</v>
      </c>
      <c r="AA112" s="59">
        <f>(AA109/CC108)*100</f>
        <v>4.3962264150943398</v>
      </c>
      <c r="AB112" s="59">
        <f>(AB109/CC108)*100</f>
        <v>39.905660377358487</v>
      </c>
      <c r="AC112" s="59">
        <f>(AC109/CC108)*100</f>
        <v>40.20754716981132</v>
      </c>
      <c r="AD112" s="59">
        <f>(AD109/CC108)*100</f>
        <v>11.283018867924529</v>
      </c>
      <c r="AE112" s="59">
        <f>(AE109/CC108)*100</f>
        <v>4.0754716981132075</v>
      </c>
      <c r="AF112" s="59">
        <f>(AF109/CD108)*100</f>
        <v>0.94339622641509435</v>
      </c>
      <c r="AG112" s="59">
        <f>(AG109/CD108)*100</f>
        <v>91.509433962264154</v>
      </c>
      <c r="AH112" s="59">
        <f>(AH109/CD108)*100</f>
        <v>7.5471698113207548</v>
      </c>
      <c r="AP112" s="66" t="s">
        <v>146</v>
      </c>
      <c r="AQ112" s="66">
        <f>AQ108*7</f>
        <v>371</v>
      </c>
    </row>
    <row r="114" spans="42:43">
      <c r="AP114" s="66" t="s">
        <v>148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2012-05-16T06:00:07Z</dcterms:modified>
</cp:coreProperties>
</file>